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JEKTY ZELEŇ\Alzheimer_centrum\Podklady_poptávka\"/>
    </mc:Choice>
  </mc:AlternateContent>
  <xr:revisionPtr revIDLastSave="0" documentId="8_{1FC93E31-F7DA-454F-81F2-876E15CCB017}" xr6:coauthVersionLast="45" xr6:coauthVersionMax="45" xr10:uidLastSave="{00000000-0000-0000-0000-000000000000}"/>
  <bookViews>
    <workbookView xWindow="-120" yWindow="-120" windowWidth="29040" windowHeight="15840" tabRatio="957" activeTab="4" xr2:uid="{00000000-000D-0000-FFFF-FFFF00000000}"/>
  </bookViews>
  <sheets>
    <sheet name="Trvalky_intenzivní" sheetId="8" r:id="rId1"/>
    <sheet name="Výsadba_keře" sheetId="9" r:id="rId2"/>
    <sheet name="Listnáč Pyr" sheetId="1" r:id="rId3"/>
    <sheet name="Vysokokmen soliter" sheetId="43" r:id="rId4"/>
    <sheet name="Celková_rekapitulace_" sheetId="10" r:id="rId5"/>
  </sheets>
  <calcPr calcId="191029"/>
</workbook>
</file>

<file path=xl/calcChain.xml><?xml version="1.0" encoding="utf-8"?>
<calcChain xmlns="http://schemas.openxmlformats.org/spreadsheetml/2006/main">
  <c r="E44" i="9" l="1"/>
  <c r="G14" i="9"/>
  <c r="G62" i="9"/>
  <c r="G63" i="9"/>
  <c r="G64" i="9"/>
  <c r="G43" i="9"/>
  <c r="G42" i="9"/>
  <c r="G41" i="9"/>
  <c r="G40" i="9"/>
  <c r="G39" i="9"/>
  <c r="G38" i="9"/>
  <c r="G37" i="9"/>
  <c r="G36" i="9"/>
  <c r="G35" i="9"/>
  <c r="G34" i="9"/>
  <c r="G33" i="9"/>
  <c r="G31" i="9"/>
  <c r="G30" i="9"/>
  <c r="G29" i="9"/>
  <c r="G78" i="8"/>
  <c r="G77" i="8"/>
  <c r="G76" i="8"/>
  <c r="G75" i="8"/>
  <c r="G74" i="8"/>
  <c r="G73" i="8"/>
  <c r="G72" i="8"/>
  <c r="G71" i="8"/>
  <c r="G70" i="8"/>
  <c r="G69" i="8"/>
  <c r="G68" i="8"/>
  <c r="G59" i="8"/>
  <c r="G46" i="8"/>
  <c r="G42" i="8"/>
  <c r="G38" i="8"/>
  <c r="G34" i="8"/>
  <c r="G30" i="8"/>
  <c r="E67" i="8"/>
  <c r="E13" i="8" s="1"/>
  <c r="G55" i="8"/>
  <c r="G50" i="8"/>
  <c r="G26" i="8"/>
  <c r="G25" i="8"/>
  <c r="G41" i="8"/>
  <c r="G33" i="8"/>
  <c r="G32" i="8"/>
  <c r="G66" i="8"/>
  <c r="G63" i="8"/>
  <c r="G62" i="8"/>
  <c r="G58" i="8"/>
  <c r="G54" i="8"/>
  <c r="G49" i="8"/>
  <c r="G45" i="8"/>
  <c r="G37" i="8"/>
  <c r="G29" i="8"/>
  <c r="G65" i="8"/>
  <c r="G64" i="8"/>
  <c r="G61" i="8"/>
  <c r="G60" i="8"/>
  <c r="G57" i="8"/>
  <c r="G56" i="8"/>
  <c r="G53" i="8"/>
  <c r="G51" i="8"/>
  <c r="G48" i="8"/>
  <c r="G47" i="8"/>
  <c r="G44" i="8"/>
  <c r="G43" i="8"/>
  <c r="G40" i="8"/>
  <c r="G39" i="8"/>
  <c r="G36" i="8"/>
  <c r="G35" i="8"/>
  <c r="G31" i="8"/>
  <c r="G28" i="8"/>
  <c r="G27" i="8"/>
  <c r="E7" i="8"/>
  <c r="G15" i="8"/>
  <c r="G18" i="9"/>
  <c r="G17" i="9"/>
  <c r="G24" i="43"/>
  <c r="G26" i="43" s="1"/>
  <c r="G45" i="9" l="1"/>
  <c r="E12" i="8"/>
  <c r="E79" i="8"/>
  <c r="G52" i="9" l="1"/>
  <c r="G14" i="8"/>
  <c r="E16" i="8"/>
  <c r="G42" i="1" l="1"/>
  <c r="E33" i="1"/>
  <c r="G33" i="1" s="1"/>
  <c r="E30" i="1"/>
  <c r="G30" i="1" s="1"/>
  <c r="E23" i="1"/>
  <c r="G22" i="1"/>
  <c r="G24" i="1" s="1"/>
  <c r="G16" i="1"/>
  <c r="E15" i="1"/>
  <c r="G15" i="1" s="1"/>
  <c r="G13" i="1"/>
  <c r="G11" i="1"/>
  <c r="E8" i="1"/>
  <c r="G8" i="1" s="1"/>
  <c r="G7" i="1"/>
  <c r="E6" i="1"/>
  <c r="E14" i="1" s="1"/>
  <c r="G14" i="1" s="1"/>
  <c r="G5" i="1"/>
  <c r="G47" i="43"/>
  <c r="G43" i="43"/>
  <c r="E25" i="43"/>
  <c r="E16" i="43" s="1"/>
  <c r="G16" i="43" s="1"/>
  <c r="G18" i="43"/>
  <c r="G12" i="43"/>
  <c r="G8" i="43"/>
  <c r="E32" i="43" l="1"/>
  <c r="G32" i="43" s="1"/>
  <c r="G33" i="43" s="1"/>
  <c r="G26" i="1"/>
  <c r="G27" i="1" s="1"/>
  <c r="G35" i="1"/>
  <c r="G34" i="1"/>
  <c r="G31" i="1"/>
  <c r="G32" i="1" s="1"/>
  <c r="E40" i="1"/>
  <c r="G40" i="1" s="1"/>
  <c r="E10" i="1"/>
  <c r="G10" i="1" s="1"/>
  <c r="E37" i="1"/>
  <c r="G37" i="1" s="1"/>
  <c r="E12" i="1"/>
  <c r="G12" i="1" s="1"/>
  <c r="E17" i="1"/>
  <c r="G17" i="1" s="1"/>
  <c r="E36" i="1"/>
  <c r="G36" i="1" s="1"/>
  <c r="G6" i="1"/>
  <c r="E9" i="1"/>
  <c r="G9" i="1" s="1"/>
  <c r="G27" i="43"/>
  <c r="G28" i="43"/>
  <c r="E14" i="43"/>
  <c r="G14" i="43" s="1"/>
  <c r="G29" i="43" l="1"/>
  <c r="G6" i="43"/>
  <c r="E17" i="43"/>
  <c r="G17" i="43" s="1"/>
  <c r="E9" i="43"/>
  <c r="G9" i="43" s="1"/>
  <c r="E7" i="43"/>
  <c r="E40" i="43" s="1"/>
  <c r="G40" i="43" s="1"/>
  <c r="G38" i="1"/>
  <c r="G39" i="1" s="1"/>
  <c r="G43" i="1" s="1"/>
  <c r="G18" i="1"/>
  <c r="G34" i="43"/>
  <c r="E44" i="43" l="1"/>
  <c r="G44" i="43" s="1"/>
  <c r="G45" i="43" s="1"/>
  <c r="G46" i="43" s="1"/>
  <c r="E19" i="43"/>
  <c r="G19" i="43" s="1"/>
  <c r="E15" i="43"/>
  <c r="G15" i="43" s="1"/>
  <c r="E35" i="43"/>
  <c r="E36" i="43" s="1"/>
  <c r="G36" i="43" s="1"/>
  <c r="E13" i="43"/>
  <c r="G13" i="43" s="1"/>
  <c r="E11" i="43"/>
  <c r="G11" i="43" s="1"/>
  <c r="E10" i="43"/>
  <c r="G10" i="43" s="1"/>
  <c r="E39" i="43"/>
  <c r="G39" i="43" s="1"/>
  <c r="G7" i="43"/>
  <c r="G45" i="1"/>
  <c r="G41" i="43"/>
  <c r="G42" i="43" s="1"/>
  <c r="G35" i="43"/>
  <c r="G20" i="43" l="1"/>
  <c r="G37" i="43"/>
  <c r="G38" i="43" s="1"/>
  <c r="G48" i="43" s="1"/>
  <c r="G50" i="43" l="1"/>
  <c r="G82" i="8"/>
  <c r="G16" i="9" l="1"/>
  <c r="E55" i="9"/>
  <c r="G55" i="9" s="1"/>
  <c r="E11" i="9"/>
  <c r="G11" i="9" s="1"/>
  <c r="G94" i="8"/>
  <c r="G95" i="8" s="1"/>
  <c r="G24" i="9"/>
  <c r="G13" i="8"/>
  <c r="G6" i="9"/>
  <c r="E7" i="9"/>
  <c r="G7" i="9" s="1"/>
  <c r="E8" i="9"/>
  <c r="G8" i="9" s="1"/>
  <c r="E9" i="9"/>
  <c r="G9" i="9" s="1"/>
  <c r="E10" i="9"/>
  <c r="G10" i="9" s="1"/>
  <c r="E12" i="9"/>
  <c r="G12" i="9" s="1"/>
  <c r="E13" i="9"/>
  <c r="G13" i="9" s="1"/>
  <c r="E19" i="9"/>
  <c r="G19" i="9" s="1"/>
  <c r="E21" i="9"/>
  <c r="G21" i="9" s="1"/>
  <c r="E58" i="9"/>
  <c r="G58" i="9" s="1"/>
  <c r="E61" i="9"/>
  <c r="G61" i="9" s="1"/>
  <c r="E5" i="10"/>
  <c r="E6" i="10"/>
  <c r="G12" i="8"/>
  <c r="G83" i="8"/>
  <c r="G84" i="8" s="1"/>
  <c r="E4" i="10"/>
  <c r="G16" i="8"/>
  <c r="E18" i="8"/>
  <c r="G18" i="8" s="1"/>
  <c r="E19" i="8"/>
  <c r="G19" i="8" s="1"/>
  <c r="G89" i="8"/>
  <c r="E91" i="8"/>
  <c r="G91" i="8" s="1"/>
  <c r="E97" i="8"/>
  <c r="G97" i="8" s="1"/>
  <c r="G23" i="9"/>
  <c r="G6" i="8"/>
  <c r="G7" i="8"/>
  <c r="E10" i="8"/>
  <c r="G10" i="8" s="1"/>
  <c r="E8" i="8"/>
  <c r="G8" i="8" s="1"/>
  <c r="E11" i="8"/>
  <c r="G11" i="8" s="1"/>
  <c r="E9" i="8"/>
  <c r="G9" i="8" s="1"/>
  <c r="G53" i="9"/>
  <c r="G54" i="9" s="1"/>
  <c r="E22" i="9" l="1"/>
  <c r="G22" i="9" s="1"/>
  <c r="G47" i="9"/>
  <c r="G46" i="9"/>
  <c r="G15" i="9"/>
  <c r="G25" i="9" s="1"/>
  <c r="G56" i="9"/>
  <c r="G57" i="9" s="1"/>
  <c r="G59" i="9"/>
  <c r="G60" i="9" s="1"/>
  <c r="G96" i="8"/>
  <c r="G85" i="8"/>
  <c r="G92" i="8"/>
  <c r="G93" i="8" s="1"/>
  <c r="G20" i="8"/>
  <c r="G90" i="8"/>
  <c r="G65" i="9" l="1"/>
  <c r="G48" i="9"/>
  <c r="G98" i="8"/>
  <c r="G100" i="8" l="1"/>
  <c r="G67" i="9" l="1"/>
  <c r="F9" i="10" l="1"/>
  <c r="F10" i="10" s="1"/>
  <c r="F11" i="10" s="1"/>
</calcChain>
</file>

<file path=xl/sharedStrings.xml><?xml version="1.0" encoding="utf-8"?>
<sst xmlns="http://schemas.openxmlformats.org/spreadsheetml/2006/main" count="612" uniqueCount="267">
  <si>
    <t>ks</t>
  </si>
  <si>
    <t>Technologie výsadby</t>
  </si>
  <si>
    <t xml:space="preserve">P.č. </t>
  </si>
  <si>
    <t>Číslo položky</t>
  </si>
  <si>
    <t>Popis pracovní operace</t>
  </si>
  <si>
    <t>M.j.</t>
  </si>
  <si>
    <t>Počet m.j.</t>
  </si>
  <si>
    <t>Cena / m.j.</t>
  </si>
  <si>
    <t>Cena celkem /Kč/</t>
  </si>
  <si>
    <t>823 - 1 Plochy a úprava území</t>
  </si>
  <si>
    <t>18410-2116</t>
  </si>
  <si>
    <t>18580-2114</t>
  </si>
  <si>
    <t>t</t>
  </si>
  <si>
    <t>18420-2112</t>
  </si>
  <si>
    <t>m2</t>
  </si>
  <si>
    <t>18492-1093</t>
  </si>
  <si>
    <t xml:space="preserve">Mulčování výsadby při tl. mulče 100 mm (drcená kůra)     </t>
  </si>
  <si>
    <t>18580-4311</t>
  </si>
  <si>
    <t>m3</t>
  </si>
  <si>
    <t>18585-1111</t>
  </si>
  <si>
    <t>18580-4213</t>
  </si>
  <si>
    <t>R</t>
  </si>
  <si>
    <t>18491-1111</t>
  </si>
  <si>
    <t>Celkem za výsadbu</t>
  </si>
  <si>
    <t>Specifikace rostlinného materiálu</t>
  </si>
  <si>
    <t>Ozn.</t>
  </si>
  <si>
    <t>Taxon</t>
  </si>
  <si>
    <t>Mj.</t>
  </si>
  <si>
    <t>Celkem rostlinný materiál</t>
  </si>
  <si>
    <t>Specifikace pomocného materiálu</t>
  </si>
  <si>
    <t>Popis materiálu</t>
  </si>
  <si>
    <t xml:space="preserve">umělé hnojivo Silvamix tablety,  4x10g/ks, </t>
  </si>
  <si>
    <t>tabl.</t>
  </si>
  <si>
    <t>drcená kůra na mulčování, 1m2 v tl. 10cm/ks</t>
  </si>
  <si>
    <t>bm</t>
  </si>
  <si>
    <t>Celkem pomocný materiál</t>
  </si>
  <si>
    <t>Cena celkem</t>
  </si>
  <si>
    <t>18580-4312</t>
  </si>
  <si>
    <t>Velikost</t>
  </si>
  <si>
    <t>Celkem</t>
  </si>
  <si>
    <t>Dokončovací a rozvojová péče</t>
  </si>
  <si>
    <t>Položka</t>
  </si>
  <si>
    <t>pěstební substrát</t>
  </si>
  <si>
    <t>Vypletí dřevin ve skupinách (100% plochy), 2x</t>
  </si>
  <si>
    <t>Mulčování výsadby při tl. mulče 70 mm</t>
  </si>
  <si>
    <t>18310-1121</t>
  </si>
  <si>
    <t>Vypletí dřevin soliterních - 2x za vegetaci, 100% plochy</t>
  </si>
  <si>
    <t>Výchovný řez stromů netrnitých - 1 x za vegetaci</t>
  </si>
  <si>
    <t>Hnojení tabletovým hnojivem Silvamix (4x10g), jednotlivě k rostlinám při výsadbě</t>
  </si>
  <si>
    <t>Kontrola ukotvení dřeviny a obalu kmene 1 x v roce výsadby</t>
  </si>
  <si>
    <t>Znovuuvázání dřeviny, u 10% jedinců 1x v roce výsadby</t>
  </si>
  <si>
    <t>40% přirážka na pořizovací náklady (dovoz, manipulace)</t>
  </si>
  <si>
    <t>koeficient ztrát 1,03</t>
  </si>
  <si>
    <t>10 % přirážka na pořizovací náklady (dovoz)</t>
  </si>
  <si>
    <t>10% přirážka na pořizovací náklady (dovoz, manipulace)</t>
  </si>
  <si>
    <t>Druh</t>
  </si>
  <si>
    <t>184 80-2111</t>
  </si>
  <si>
    <t>183 40-3114</t>
  </si>
  <si>
    <t xml:space="preserve">Obdělání půdy rytím do hloubky 200 mm (20% plochy), v rovině  </t>
  </si>
  <si>
    <t>183 40-3131</t>
  </si>
  <si>
    <t>Obdělání půdy kultivátorováním (80% plochy), v rovině, 2x</t>
  </si>
  <si>
    <t xml:space="preserve">Obdělání půdy nakopáním do hloubky přes 50 do 100 mm (20% plochy), v rovině  </t>
  </si>
  <si>
    <t>183 40-3111</t>
  </si>
  <si>
    <t xml:space="preserve">Obdělání půdy hrabáním, v rovině  </t>
  </si>
  <si>
    <t>183 40-3153</t>
  </si>
  <si>
    <t>185 80-2111</t>
  </si>
  <si>
    <t xml:space="preserve">Obdělání půdy nakopáním do hloubky přes 50 do 100 mm (zapravení rašeliny), v rovině  </t>
  </si>
  <si>
    <t>Hloubení jamek bez výměny půdy  o objemu do 0,01m3, v rovině</t>
  </si>
  <si>
    <t>183 10-1111</t>
  </si>
  <si>
    <t>Výsadba trvalek se zalitím vč. urovnání povrchu</t>
  </si>
  <si>
    <t>183 20-4112</t>
  </si>
  <si>
    <t>184 92-1093</t>
  </si>
  <si>
    <t>183 10-1112</t>
  </si>
  <si>
    <t>185 80-4214</t>
  </si>
  <si>
    <t>Dovoz vody, 6x</t>
  </si>
  <si>
    <t>koeficient ztrát 1,01</t>
  </si>
  <si>
    <t>koeficient ztrát 1,05</t>
  </si>
  <si>
    <t xml:space="preserve">koeficient ztrát 1,03 </t>
  </si>
  <si>
    <t>drcená kůra na mulčování (tl. vrstvy 70 mm)</t>
  </si>
  <si>
    <t>úvazek (2m/ks)</t>
  </si>
  <si>
    <t>Celková cena za výsadbu stromů listnatých</t>
  </si>
  <si>
    <t>Výsadba keřů</t>
  </si>
  <si>
    <t>Cena</t>
  </si>
  <si>
    <r>
      <t>Zalití rostlin vodou 40l/m</t>
    </r>
    <r>
      <rPr>
        <vertAlign val="superscript"/>
        <sz val="12"/>
        <rFont val="Arial CE"/>
        <family val="2"/>
        <charset val="238"/>
      </rPr>
      <t>2</t>
    </r>
    <r>
      <rPr>
        <sz val="12"/>
        <rFont val="Arial CE"/>
        <family val="2"/>
        <charset val="238"/>
      </rPr>
      <t xml:space="preserve">, 6x </t>
    </r>
  </si>
  <si>
    <r>
      <t>Zalití dřeviny vodou 40l/m</t>
    </r>
    <r>
      <rPr>
        <vertAlign val="superscript"/>
        <sz val="12"/>
        <rFont val="Arial CE"/>
        <family val="2"/>
        <charset val="238"/>
      </rPr>
      <t>2</t>
    </r>
    <r>
      <rPr>
        <sz val="12"/>
        <rFont val="Arial CE"/>
        <family val="2"/>
        <charset val="238"/>
      </rPr>
      <t xml:space="preserve">, 6x </t>
    </r>
  </si>
  <si>
    <t>Výpěstek</t>
  </si>
  <si>
    <t>ltr</t>
  </si>
  <si>
    <t>Hloubení jamek bez výměny půdy  o objemu do 0,01-0,02m3, v rovině, 3ks/m2</t>
  </si>
  <si>
    <t>Zalití dřeviny vodou 100 l/ks,  1 x při výsadbě</t>
  </si>
  <si>
    <t>Dovoz vody - vlastní zdroj investora</t>
  </si>
  <si>
    <t>Zalití dřeviny vodou 100 l/ks,  4 x za vegetaci</t>
  </si>
  <si>
    <t xml:space="preserve">koeficient ztrát 5% </t>
  </si>
  <si>
    <t>voda na zalití - z vlastního zdroje investora</t>
  </si>
  <si>
    <t>Dovoz vody - 4 x za vegetaci - z vlastního zdroje investora</t>
  </si>
  <si>
    <t>Trvalkové výsadby - intenzivní</t>
  </si>
  <si>
    <t>přirážka na pořizovací náklady 30% (dovoz, manipulace, kompletace )</t>
  </si>
  <si>
    <t>koeficient ztrát 5%</t>
  </si>
  <si>
    <t>Počet keřů</t>
  </si>
  <si>
    <t>Celkové náklady na realizaci zahrady bez DPH</t>
  </si>
  <si>
    <t>DPH 21%</t>
  </si>
  <si>
    <t>kompost</t>
  </si>
  <si>
    <t xml:space="preserve">Celkem pomocný materiál </t>
  </si>
  <si>
    <r>
      <t>m</t>
    </r>
    <r>
      <rPr>
        <vertAlign val="superscript"/>
        <sz val="12"/>
        <rFont val="Arial"/>
        <family val="2"/>
        <charset val="238"/>
      </rPr>
      <t>2</t>
    </r>
  </si>
  <si>
    <t>20% přirážka na pořizovací náklady (dovoz, manipulace)</t>
  </si>
  <si>
    <t>kompost, biohnojivo</t>
  </si>
  <si>
    <t>30% přirážka na pořizovací náklady (dovoz, manipulace)</t>
  </si>
  <si>
    <t>30% přirážka na pořizovací náklady</t>
  </si>
  <si>
    <t xml:space="preserve">Celková cena na realizaci včetně DPH 21% </t>
  </si>
  <si>
    <t>km</t>
  </si>
  <si>
    <t>Zpětný řez keře po výsadbě</t>
  </si>
  <si>
    <t>18485-1411</t>
  </si>
  <si>
    <t>kus</t>
  </si>
  <si>
    <t>184 91-1151</t>
  </si>
  <si>
    <t>přirážka na pořizovací náklady 20% (dovoz, kompletace)</t>
  </si>
  <si>
    <t>Hnojení půdy kompostem s rozprostřením 3 cm, v rovině</t>
  </si>
  <si>
    <t xml:space="preserve">  Výsadba s balem do 100 mm</t>
  </si>
  <si>
    <t>30% přirážka na pořizovací náklady (dovoz, manipulace)</t>
  </si>
  <si>
    <t>Hloubení jámy o velikosti 0,4 m3  s výměnou půdy na 50%</t>
  </si>
  <si>
    <t>Výsadba stromu s balem (průměr balu 500 mm)</t>
  </si>
  <si>
    <t>18421-5113</t>
  </si>
  <si>
    <t>Ukotvení dřeviny jedním kůlem, průměr 6cm, kůly přes 2 do 3m</t>
  </si>
  <si>
    <t>Celkový počet pyr. dřevin</t>
  </si>
  <si>
    <t>20 % přirážka na pořizovací náklady (dovoz, manipulace)</t>
  </si>
  <si>
    <t>kůly na ukotvení  stromů, kůl,frézovaný s  fazetou a špicí, pr. 6cm, délka 2-3 m, 1ks/1strom</t>
  </si>
  <si>
    <t>Výsadba listnatých stromů, pyramidální</t>
  </si>
  <si>
    <t>Spiraea cinerea cv. Grefsheim</t>
  </si>
  <si>
    <t>Spiraea japonica cv. Goldflame</t>
  </si>
  <si>
    <t>Forsythia cv. Maluch</t>
  </si>
  <si>
    <t>Kolkwitzia amabilis</t>
  </si>
  <si>
    <t>keř okrasný</t>
  </si>
  <si>
    <t>20/30, ko 1l</t>
  </si>
  <si>
    <t>K10</t>
  </si>
  <si>
    <t>Hloubení jámy o velikosti 0,5 m3  s výměnou půdy na 50%</t>
  </si>
  <si>
    <t>Výsadba stromu s balem (průměr balu 700 mm)</t>
  </si>
  <si>
    <t>Ukotvení dřeviny třemi dřevěnými  kůly, průměr 6cm s příčkami a úvazkem, kůly přes 2 do 3m</t>
  </si>
  <si>
    <t>18450-1114</t>
  </si>
  <si>
    <t>Zhotovení obalu kmene nátěr arboflex</t>
  </si>
  <si>
    <t>Malus cv. Everest</t>
  </si>
  <si>
    <t>Počet stromů velikosti vysokokmen</t>
  </si>
  <si>
    <t>Doprava, kompletace, manipulace</t>
  </si>
  <si>
    <t>30 % přirážka na pořizovací náklady (dovoz, manipulace)</t>
  </si>
  <si>
    <t>kůly na ukotvení  stromů, kůl,frézovaný s  fazetou a špicí, pr. 6cm, délka 3m, 3ks/1strom</t>
  </si>
  <si>
    <t>příčka z půlené frézované kulatiny pr. 9cm, délka 60cm, 3ks/1strom</t>
  </si>
  <si>
    <t>Arboflex</t>
  </si>
  <si>
    <t>Alzheimer Turnov - výsadba  pyramidální vícekmen</t>
  </si>
  <si>
    <t xml:space="preserve">ks </t>
  </si>
  <si>
    <t xml:space="preserve">Obdělání půdy hrabáním 2x, v rovině  </t>
  </si>
  <si>
    <t>chemický postřik Roundup</t>
  </si>
  <si>
    <t>Chemické odplevelení před založením, na široko (Roudup 5 l / ha) 2x</t>
  </si>
  <si>
    <t>Mulčovací kůra o mocnosti 5 cm</t>
  </si>
  <si>
    <t>Doprava 30%</t>
  </si>
  <si>
    <t>Mulčování mulčovací kůrou při tl. mulče 50 mm</t>
  </si>
  <si>
    <t>Výsadba cibulovin, 3 ks/jamku</t>
  </si>
  <si>
    <t>Philadelphus cv. Belle Etoile</t>
  </si>
  <si>
    <t>voda na zalití ze zdroje investora</t>
  </si>
  <si>
    <t xml:space="preserve">Celková cena za založení výsadeb keřů bez DPH </t>
  </si>
  <si>
    <t xml:space="preserve">Celková cena za založení trvalé záhonové výsadby trvalek bez DPH </t>
  </si>
  <si>
    <t>Celková cena za výsadbu stromů listnatých bez DPH</t>
  </si>
  <si>
    <t>Vk, 12/14 ok, dtbal</t>
  </si>
  <si>
    <t>183 11-1314</t>
  </si>
  <si>
    <t>Hloubení jamek bez výměny půdy  o objemu přes 0,010 do 0,02m3, v rovině</t>
  </si>
  <si>
    <t xml:space="preserve">  Výsadba s balem přes 200 mm do 300 mm</t>
  </si>
  <si>
    <t>Výsadba vysokokmen</t>
  </si>
  <si>
    <t>K9</t>
  </si>
  <si>
    <t>Ajuga reptans cv. Rosea</t>
  </si>
  <si>
    <t>K11</t>
  </si>
  <si>
    <t>Anemone hupehensis cv. Honorine Jobert</t>
  </si>
  <si>
    <t>Anemone sylvestris</t>
  </si>
  <si>
    <t>Anemone x hybrida cv. Elegans</t>
  </si>
  <si>
    <t>Aquilegia vulgaris cv. Alba</t>
  </si>
  <si>
    <t>Aquilegia vulgaris cv. Grandmotherś Garden</t>
  </si>
  <si>
    <t>Aster ericoides cv. Pink Star</t>
  </si>
  <si>
    <t>Delphinium cv. Astolat</t>
  </si>
  <si>
    <t>Delphinium cv. Blue Bird</t>
  </si>
  <si>
    <t>Dicentra spectabilis</t>
  </si>
  <si>
    <t>Doronicum orientale</t>
  </si>
  <si>
    <t>Echinacea fulgida cv. Rubistern</t>
  </si>
  <si>
    <t>Echinacea purpurea</t>
  </si>
  <si>
    <t>Geranium sanquineum cv. Album</t>
  </si>
  <si>
    <t>Geranium sanquineum cv. Max Frei</t>
  </si>
  <si>
    <t>Geranium sanquineum cv. Striatum</t>
  </si>
  <si>
    <t>Gypsophilla cv. Rosenschleier</t>
  </si>
  <si>
    <t>Leucanthemum superbum cv.Becky</t>
  </si>
  <si>
    <t>Nepeta faassenii cv. Pursian Blue</t>
  </si>
  <si>
    <t>Panicum virgatum cv. Shenandoach</t>
  </si>
  <si>
    <t>Peonia lactiflora cv. Lady Anna</t>
  </si>
  <si>
    <t>Phlox paniculata cv. Bright Eyes</t>
  </si>
  <si>
    <t>Phlox paniculata cv. Starfire</t>
  </si>
  <si>
    <t>Verbascum phoeniceum cv. Rosetta</t>
  </si>
  <si>
    <t>Veronica longifolia cv. Alba</t>
  </si>
  <si>
    <t>Veronica longifolia cv. Marietta</t>
  </si>
  <si>
    <t>Vinca minor</t>
  </si>
  <si>
    <t>Bylinky</t>
  </si>
  <si>
    <t>Allium schaenoprasum</t>
  </si>
  <si>
    <t>Hyssopus officinalis cv. Roseus</t>
  </si>
  <si>
    <t>Hyssopus officinalis ssp. Aristatus</t>
  </si>
  <si>
    <t>Lavandula angustifolia cv. Aromatico Blue</t>
  </si>
  <si>
    <t>Levistichum officinalis</t>
  </si>
  <si>
    <t>Malva mauritiana</t>
  </si>
  <si>
    <t>Melissa officinalis</t>
  </si>
  <si>
    <t>Menta piperita cv. Chocolate</t>
  </si>
  <si>
    <t>Mentha spicata cv. Mojito</t>
  </si>
  <si>
    <t>Origanum vulgare cv. Compactum</t>
  </si>
  <si>
    <t>Salvia officinalis</t>
  </si>
  <si>
    <t>Satureja montana</t>
  </si>
  <si>
    <t>Thymus pulegoides</t>
  </si>
  <si>
    <t>Thymus vulgaris cv. Compacta</t>
  </si>
  <si>
    <t>Počet trvalek vč. bylinek:</t>
  </si>
  <si>
    <t>Allium cv. Globemaster, výsadba 1ks/jamku</t>
  </si>
  <si>
    <t>Allium His excelens, výsadba 1 ks/jamku</t>
  </si>
  <si>
    <t>Crocus cv. Grand Maitre, mix.krokus 6ks/jamku</t>
  </si>
  <si>
    <t>Crocus cv. Jeane dÁrc, mix.krokus 6ks/jamku</t>
  </si>
  <si>
    <t>Crocus cv. Pickwick, mix.krokus 6ks/jamku</t>
  </si>
  <si>
    <t>Crocus chrysanthus cv. Cream Beauty</t>
  </si>
  <si>
    <t>Narcisus poeticus cv. Recurvus, 2 ks/jamku</t>
  </si>
  <si>
    <t>Tulipa cv. Apeldoor</t>
  </si>
  <si>
    <t>Tulipa cv. Apeldoornś Elite</t>
  </si>
  <si>
    <t>Tulipa cv. Beauty of Apeldoorn</t>
  </si>
  <si>
    <t>Tulipa cv. Golden Apeldoorn</t>
  </si>
  <si>
    <t>Počet cibulovin:</t>
  </si>
  <si>
    <t>5.</t>
  </si>
  <si>
    <t>Km. 60/80, ko 10l</t>
  </si>
  <si>
    <t>Syringa vulgaris cv. Andenken an Ludwig Späth</t>
  </si>
  <si>
    <t>6.</t>
  </si>
  <si>
    <t>Syringa vulgaris cv. Primrose</t>
  </si>
  <si>
    <t>7.</t>
  </si>
  <si>
    <t>Syringa vulgaris cv. Katharine Havemeyer</t>
  </si>
  <si>
    <t>Listnaté keře</t>
  </si>
  <si>
    <t>8.</t>
  </si>
  <si>
    <t>3/4, ko 2l, 30/40</t>
  </si>
  <si>
    <t>Buddleia davidii cv. Adonis Blue</t>
  </si>
  <si>
    <t>9.</t>
  </si>
  <si>
    <t>3/4, ko 2l, 30/42</t>
  </si>
  <si>
    <t>Buddleia davidii cv. Royal Red</t>
  </si>
  <si>
    <t>10.</t>
  </si>
  <si>
    <t>Deutzia gracilis cv. Nikko</t>
  </si>
  <si>
    <t>11.</t>
  </si>
  <si>
    <t>12.</t>
  </si>
  <si>
    <t>30/40, ko 1,5l</t>
  </si>
  <si>
    <t>13.</t>
  </si>
  <si>
    <t>14.</t>
  </si>
  <si>
    <t>Philadelphus cv. Mont Blanc</t>
  </si>
  <si>
    <t>15.</t>
  </si>
  <si>
    <t>Prostokoř.</t>
  </si>
  <si>
    <t>Rosa Gartenträume ® Rosen Tantau, 2005</t>
  </si>
  <si>
    <t>16.</t>
  </si>
  <si>
    <t>17.</t>
  </si>
  <si>
    <t>25/30, ko 1,5l</t>
  </si>
  <si>
    <t>18.</t>
  </si>
  <si>
    <t>15/20, ko 1l</t>
  </si>
  <si>
    <t>Spiraea japonica cv. Little Princess</t>
  </si>
  <si>
    <t>Amelanchie lamarckii, ( alt. A. laevis cv. Snowflake)</t>
  </si>
  <si>
    <t>Pyr, 175/200, dtbal.</t>
  </si>
  <si>
    <t>Kokosová geosíť 400gr/m2, 50 x 2m</t>
  </si>
  <si>
    <t xml:space="preserve">bal. </t>
  </si>
  <si>
    <t>Doprava geosítě</t>
  </si>
  <si>
    <t xml:space="preserve">pauš. </t>
  </si>
  <si>
    <t>Ocelová kotvící skoba, 5ks/10m2</t>
  </si>
  <si>
    <t xml:space="preserve">Alzheimer Turnov  - Atrium - výsadba  trvalek vč. podzimních cibulovin </t>
  </si>
  <si>
    <t xml:space="preserve">Zpevnění svahu kokosovou rohoží ( svah 1:2 do 1:1 ) východní svah nad zídkou z trámů </t>
  </si>
  <si>
    <t>Alzheimer Turnov - atrium - výsadba keřů okrasných, 1 ks keře/m2</t>
  </si>
  <si>
    <t>Dílčí rozpočet  atria - zahradní a krajinářské úpravy objektu  " Domov se zvláštním režimen v Turnově "</t>
  </si>
  <si>
    <t>Počet jamek pro malé a střední cibuloviny:</t>
  </si>
  <si>
    <t>Počet jamek pro velké cibuloviny</t>
  </si>
  <si>
    <t>Výsadba velké cibuloviny česneky</t>
  </si>
  <si>
    <t>Alzheimer Turnov - výsadba  stromu listnatého s balem v rovině – vysokokmen, 12/14 ok</t>
  </si>
  <si>
    <t>Doprava, manipulace, kompletace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</si>
</sst>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"/>
    <numFmt numFmtId="166" formatCode="#,##0.00\ _K_č"/>
  </numFmts>
  <fonts count="49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sz val="10"/>
      <name val="Arial"/>
      <charset val="238"/>
    </font>
    <font>
      <b/>
      <sz val="12"/>
      <color indexed="8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sz val="12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2"/>
      <name val="Arial CE"/>
      <family val="2"/>
      <charset val="238"/>
    </font>
    <font>
      <sz val="12"/>
      <name val="Arial CE"/>
      <charset val="238"/>
    </font>
    <font>
      <vertAlign val="superscript"/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Arial"/>
      <charset val="238"/>
    </font>
    <font>
      <sz val="12"/>
      <color indexed="10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b/>
      <u/>
      <sz val="12"/>
      <name val="Arial CE"/>
      <charset val="238"/>
    </font>
    <font>
      <sz val="12"/>
      <color indexed="10"/>
      <name val="Arial"/>
      <family val="2"/>
      <charset val="238"/>
    </font>
    <font>
      <sz val="12"/>
      <color indexed="8"/>
      <name val="Arial"/>
      <family val="2"/>
      <charset val="238"/>
    </font>
    <font>
      <u/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i/>
      <sz val="12"/>
      <color indexed="8"/>
      <name val="Arial CE"/>
      <charset val="238"/>
    </font>
    <font>
      <i/>
      <sz val="12"/>
      <name val="Arial"/>
      <family val="2"/>
      <charset val="238"/>
    </font>
    <font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 CE"/>
      <charset val="238"/>
    </font>
    <font>
      <sz val="12"/>
      <color theme="1"/>
      <name val="Calibri"/>
      <family val="2"/>
      <charset val="238"/>
      <scheme val="minor"/>
    </font>
    <font>
      <sz val="8"/>
      <name val="Trebuchet MS"/>
      <family val="2"/>
    </font>
    <font>
      <sz val="10"/>
      <name val="Verdana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color rgb="FF262626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 applyProtection="0"/>
    <xf numFmtId="0" fontId="7" fillId="0" borderId="0"/>
    <xf numFmtId="0" fontId="7" fillId="0" borderId="0"/>
    <xf numFmtId="0" fontId="36" fillId="0" borderId="0"/>
  </cellStyleXfs>
  <cellXfs count="3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4" fillId="0" borderId="0" xfId="0" applyFont="1" applyAlignment="1">
      <alignment vertical="center"/>
    </xf>
    <xf numFmtId="0" fontId="4" fillId="0" borderId="0" xfId="0" applyFont="1"/>
    <xf numFmtId="0" fontId="0" fillId="0" borderId="0" xfId="0" applyBorder="1"/>
    <xf numFmtId="0" fontId="0" fillId="0" borderId="0" xfId="0" applyFill="1"/>
    <xf numFmtId="0" fontId="0" fillId="0" borderId="0" xfId="0" applyFill="1" applyBorder="1" applyAlignment="1">
      <alignment vertical="center"/>
    </xf>
    <xf numFmtId="164" fontId="0" fillId="0" borderId="0" xfId="0" applyNumberFormat="1"/>
    <xf numFmtId="164" fontId="0" fillId="0" borderId="0" xfId="0" applyNumberFormat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0" fontId="14" fillId="0" borderId="0" xfId="0" applyFont="1"/>
    <xf numFmtId="164" fontId="14" fillId="0" borderId="0" xfId="0" applyNumberFormat="1" applyFont="1"/>
    <xf numFmtId="0" fontId="14" fillId="0" borderId="1" xfId="0" applyFont="1" applyBorder="1"/>
    <xf numFmtId="0" fontId="16" fillId="0" borderId="1" xfId="0" applyFont="1" applyFill="1" applyBorder="1"/>
    <xf numFmtId="0" fontId="16" fillId="0" borderId="1" xfId="0" applyFont="1" applyBorder="1"/>
    <xf numFmtId="0" fontId="10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4" fillId="2" borderId="0" xfId="0" applyFont="1" applyFill="1"/>
    <xf numFmtId="164" fontId="14" fillId="2" borderId="0" xfId="0" applyNumberFormat="1" applyFont="1" applyFill="1"/>
    <xf numFmtId="164" fontId="12" fillId="0" borderId="0" xfId="0" applyNumberFormat="1" applyFont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right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/>
    <xf numFmtId="0" fontId="16" fillId="0" borderId="2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2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vertical="center"/>
      <protection locked="0"/>
    </xf>
    <xf numFmtId="0" fontId="16" fillId="0" borderId="2" xfId="0" applyFont="1" applyFill="1" applyBorder="1" applyAlignment="1" applyProtection="1">
      <alignment horizontal="center" vertical="center"/>
      <protection locked="0"/>
    </xf>
    <xf numFmtId="0" fontId="16" fillId="0" borderId="1" xfId="0" applyFont="1" applyFill="1" applyBorder="1" applyAlignment="1" applyProtection="1">
      <alignment horizontal="center" vertical="center"/>
      <protection locked="0"/>
    </xf>
    <xf numFmtId="0" fontId="16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2" applyFont="1" applyBorder="1" applyProtection="1"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Border="1" applyAlignment="1" applyProtection="1">
      <alignment horizontal="left" vertical="center"/>
      <protection locked="0"/>
    </xf>
    <xf numFmtId="0" fontId="24" fillId="2" borderId="0" xfId="0" applyFont="1" applyFill="1" applyBorder="1" applyAlignment="1" applyProtection="1">
      <alignment horizontal="left" vertical="center"/>
      <protection locked="0"/>
    </xf>
    <xf numFmtId="164" fontId="27" fillId="2" borderId="0" xfId="0" applyNumberFormat="1" applyFont="1" applyFill="1" applyBorder="1" applyAlignment="1" applyProtection="1">
      <alignment horizontal="right" vertical="center"/>
      <protection locked="0"/>
    </xf>
    <xf numFmtId="164" fontId="25" fillId="2" borderId="3" xfId="0" applyNumberFormat="1" applyFont="1" applyFill="1" applyBorder="1" applyAlignment="1" applyProtection="1">
      <alignment horizontal="right" vertical="center"/>
      <protection locked="0"/>
    </xf>
    <xf numFmtId="164" fontId="25" fillId="2" borderId="4" xfId="0" applyNumberFormat="1" applyFont="1" applyFill="1" applyBorder="1" applyAlignment="1" applyProtection="1">
      <alignment horizontal="right"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center" vertical="center"/>
      <protection locked="0"/>
    </xf>
    <xf numFmtId="0" fontId="23" fillId="2" borderId="1" xfId="0" applyNumberFormat="1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center" vertical="center"/>
    </xf>
    <xf numFmtId="0" fontId="17" fillId="0" borderId="1" xfId="1" applyFont="1" applyFill="1" applyBorder="1"/>
    <xf numFmtId="0" fontId="16" fillId="0" borderId="1" xfId="0" applyFont="1" applyBorder="1" applyAlignment="1" applyProtection="1">
      <alignment horizontal="right" vertical="center"/>
      <protection locked="0"/>
    </xf>
    <xf numFmtId="166" fontId="0" fillId="0" borderId="0" xfId="0" applyNumberFormat="1" applyAlignment="1"/>
    <xf numFmtId="0" fontId="0" fillId="0" borderId="0" xfId="0" applyAlignment="1">
      <alignment horizontal="center"/>
    </xf>
    <xf numFmtId="166" fontId="11" fillId="2" borderId="1" xfId="0" applyNumberFormat="1" applyFont="1" applyFill="1" applyBorder="1" applyAlignment="1">
      <alignment vertical="center"/>
    </xf>
    <xf numFmtId="166" fontId="11" fillId="0" borderId="1" xfId="0" applyNumberFormat="1" applyFont="1" applyFill="1" applyBorder="1" applyAlignment="1">
      <alignment vertical="center"/>
    </xf>
    <xf numFmtId="166" fontId="10" fillId="2" borderId="1" xfId="0" applyNumberFormat="1" applyFont="1" applyFill="1" applyBorder="1" applyAlignment="1">
      <alignment vertical="center"/>
    </xf>
    <xf numFmtId="166" fontId="10" fillId="0" borderId="1" xfId="0" applyNumberFormat="1" applyFont="1" applyFill="1" applyBorder="1" applyAlignment="1">
      <alignment vertical="center"/>
    </xf>
    <xf numFmtId="166" fontId="14" fillId="2" borderId="0" xfId="0" applyNumberFormat="1" applyFont="1" applyFill="1" applyAlignment="1"/>
    <xf numFmtId="0" fontId="11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23" fillId="0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1" xfId="2" applyFont="1" applyBorder="1" applyAlignment="1" applyProtection="1">
      <alignment horizont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64" fontId="16" fillId="2" borderId="0" xfId="0" applyNumberFormat="1" applyFont="1" applyFill="1" applyBorder="1" applyAlignment="1" applyProtection="1">
      <alignment horizontal="right" vertical="center"/>
      <protection locked="0"/>
    </xf>
    <xf numFmtId="164" fontId="16" fillId="0" borderId="15" xfId="0" applyNumberFormat="1" applyFont="1" applyBorder="1" applyAlignment="1" applyProtection="1">
      <alignment horizontal="center" vertical="center"/>
      <protection locked="0"/>
    </xf>
    <xf numFmtId="164" fontId="16" fillId="0" borderId="3" xfId="0" applyNumberFormat="1" applyFont="1" applyBorder="1" applyAlignment="1" applyProtection="1">
      <alignment horizontal="center" vertical="center"/>
      <protection locked="0"/>
    </xf>
    <xf numFmtId="164" fontId="16" fillId="2" borderId="3" xfId="0" applyNumberFormat="1" applyFont="1" applyFill="1" applyBorder="1" applyAlignment="1" applyProtection="1">
      <alignment horizontal="right" vertical="center"/>
      <protection locked="0"/>
    </xf>
    <xf numFmtId="164" fontId="16" fillId="0" borderId="3" xfId="0" applyNumberFormat="1" applyFont="1" applyFill="1" applyBorder="1" applyAlignment="1" applyProtection="1">
      <alignment horizontal="right" vertical="center"/>
      <protection locked="0"/>
    </xf>
    <xf numFmtId="164" fontId="16" fillId="0" borderId="3" xfId="0" applyNumberFormat="1" applyFont="1" applyBorder="1" applyAlignment="1" applyProtection="1">
      <alignment horizontal="right" vertical="center"/>
      <protection locked="0"/>
    </xf>
    <xf numFmtId="164" fontId="3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4" fillId="0" borderId="0" xfId="0" applyNumberFormat="1" applyFont="1"/>
    <xf numFmtId="2" fontId="22" fillId="2" borderId="1" xfId="0" applyNumberFormat="1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4" fontId="16" fillId="0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166" fontId="14" fillId="0" borderId="1" xfId="0" applyNumberFormat="1" applyFont="1" applyBorder="1" applyAlignment="1"/>
    <xf numFmtId="1" fontId="0" fillId="0" borderId="0" xfId="0" applyNumberFormat="1" applyFill="1" applyBorder="1"/>
    <xf numFmtId="0" fontId="14" fillId="0" borderId="0" xfId="0" applyFont="1" applyAlignment="1">
      <alignment horizontal="center"/>
    </xf>
    <xf numFmtId="0" fontId="29" fillId="0" borderId="1" xfId="0" applyFont="1" applyBorder="1"/>
    <xf numFmtId="0" fontId="14" fillId="0" borderId="2" xfId="0" applyFont="1" applyFill="1" applyBorder="1"/>
    <xf numFmtId="166" fontId="9" fillId="2" borderId="14" xfId="0" applyNumberFormat="1" applyFont="1" applyFill="1" applyBorder="1" applyAlignment="1">
      <alignment vertical="center"/>
    </xf>
    <xf numFmtId="164" fontId="9" fillId="2" borderId="15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right" vertical="center"/>
    </xf>
    <xf numFmtId="164" fontId="14" fillId="0" borderId="3" xfId="0" applyNumberFormat="1" applyFont="1" applyFill="1" applyBorder="1"/>
    <xf numFmtId="164" fontId="14" fillId="0" borderId="3" xfId="0" applyNumberFormat="1" applyFont="1" applyBorder="1"/>
    <xf numFmtId="164" fontId="9" fillId="2" borderId="3" xfId="0" applyNumberFormat="1" applyFont="1" applyFill="1" applyBorder="1" applyAlignment="1">
      <alignment horizontal="right" vertical="center" wrapText="1"/>
    </xf>
    <xf numFmtId="164" fontId="10" fillId="2" borderId="3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right" vertical="center"/>
    </xf>
    <xf numFmtId="0" fontId="17" fillId="0" borderId="2" xfId="1" applyFont="1" applyBorder="1"/>
    <xf numFmtId="0" fontId="17" fillId="0" borderId="2" xfId="1" applyFont="1" applyFill="1" applyBorder="1"/>
    <xf numFmtId="164" fontId="8" fillId="2" borderId="3" xfId="0" applyNumberFormat="1" applyFont="1" applyFill="1" applyBorder="1" applyAlignment="1">
      <alignment horizontal="right" vertical="center"/>
    </xf>
    <xf numFmtId="0" fontId="23" fillId="2" borderId="2" xfId="0" applyFont="1" applyFill="1" applyBorder="1" applyAlignment="1" applyProtection="1">
      <alignment horizontal="right" vertical="center"/>
      <protection locked="0"/>
    </xf>
    <xf numFmtId="0" fontId="23" fillId="2" borderId="2" xfId="0" applyFont="1" applyFill="1" applyBorder="1" applyAlignment="1" applyProtection="1">
      <alignment horizontal="center" vertical="center"/>
      <protection locked="0"/>
    </xf>
    <xf numFmtId="0" fontId="16" fillId="0" borderId="2" xfId="2" applyFont="1" applyBorder="1" applyProtection="1">
      <protection locked="0"/>
    </xf>
    <xf numFmtId="0" fontId="16" fillId="2" borderId="2" xfId="0" applyFont="1" applyFill="1" applyBorder="1" applyAlignment="1" applyProtection="1">
      <alignment horizontal="right" vertical="center"/>
      <protection locked="0"/>
    </xf>
    <xf numFmtId="0" fontId="16" fillId="0" borderId="14" xfId="0" applyFont="1" applyFill="1" applyBorder="1"/>
    <xf numFmtId="164" fontId="16" fillId="0" borderId="1" xfId="0" applyNumberFormat="1" applyFont="1" applyFill="1" applyBorder="1"/>
    <xf numFmtId="164" fontId="16" fillId="0" borderId="3" xfId="0" applyNumberFormat="1" applyFont="1" applyFill="1" applyBorder="1"/>
    <xf numFmtId="0" fontId="16" fillId="0" borderId="0" xfId="0" applyFont="1" applyFill="1" applyBorder="1"/>
    <xf numFmtId="164" fontId="27" fillId="0" borderId="0" xfId="0" applyNumberFormat="1" applyFont="1" applyFill="1" applyBorder="1"/>
    <xf numFmtId="0" fontId="16" fillId="0" borderId="13" xfId="0" applyFont="1" applyBorder="1"/>
    <xf numFmtId="0" fontId="16" fillId="0" borderId="15" xfId="0" applyFont="1" applyFill="1" applyBorder="1"/>
    <xf numFmtId="0" fontId="16" fillId="0" borderId="2" xfId="0" applyFont="1" applyFill="1" applyBorder="1" applyAlignment="1">
      <alignment horizontal="center" vertical="center"/>
    </xf>
    <xf numFmtId="2" fontId="16" fillId="0" borderId="3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/>
    </xf>
    <xf numFmtId="164" fontId="16" fillId="0" borderId="3" xfId="0" applyNumberFormat="1" applyFont="1" applyBorder="1" applyAlignment="1">
      <alignment vertic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left"/>
    </xf>
    <xf numFmtId="0" fontId="30" fillId="0" borderId="0" xfId="0" applyFont="1" applyBorder="1"/>
    <xf numFmtId="0" fontId="16" fillId="0" borderId="0" xfId="0" applyFont="1" applyBorder="1" applyAlignment="1">
      <alignment horizontal="center"/>
    </xf>
    <xf numFmtId="164" fontId="16" fillId="0" borderId="0" xfId="0" applyNumberFormat="1" applyFont="1" applyFill="1" applyBorder="1"/>
    <xf numFmtId="0" fontId="16" fillId="0" borderId="0" xfId="0" applyFont="1" applyBorder="1"/>
    <xf numFmtId="0" fontId="32" fillId="0" borderId="0" xfId="0" applyFont="1" applyBorder="1"/>
    <xf numFmtId="164" fontId="25" fillId="0" borderId="0" xfId="0" applyNumberFormat="1" applyFont="1" applyFill="1" applyBorder="1"/>
    <xf numFmtId="164" fontId="10" fillId="0" borderId="3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66" fontId="16" fillId="2" borderId="1" xfId="0" applyNumberFormat="1" applyFont="1" applyFill="1" applyBorder="1" applyAlignment="1" applyProtection="1">
      <alignment horizontal="center" vertical="center"/>
      <protection locked="0"/>
    </xf>
    <xf numFmtId="166" fontId="16" fillId="2" borderId="1" xfId="0" applyNumberFormat="1" applyFont="1" applyFill="1" applyBorder="1" applyAlignment="1" applyProtection="1">
      <alignment horizontal="right" vertical="center"/>
      <protection locked="0"/>
    </xf>
    <xf numFmtId="166" fontId="16" fillId="0" borderId="1" xfId="0" applyNumberFormat="1" applyFont="1" applyFill="1" applyBorder="1" applyAlignment="1" applyProtection="1">
      <alignment horizontal="right" vertical="center"/>
      <protection locked="0"/>
    </xf>
    <xf numFmtId="166" fontId="16" fillId="0" borderId="1" xfId="0" applyNumberFormat="1" applyFont="1" applyBorder="1" applyAlignment="1" applyProtection="1">
      <alignment horizontal="right" vertical="center"/>
      <protection locked="0"/>
    </xf>
    <xf numFmtId="0" fontId="16" fillId="2" borderId="2" xfId="0" applyFont="1" applyFill="1" applyBorder="1" applyAlignment="1" applyProtection="1">
      <alignment vertical="center"/>
      <protection locked="0"/>
    </xf>
    <xf numFmtId="0" fontId="29" fillId="2" borderId="1" xfId="0" applyFont="1" applyFill="1" applyBorder="1" applyAlignment="1" applyProtection="1">
      <alignment horizontal="left" vertical="center"/>
      <protection locked="0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/>
    </xf>
    <xf numFmtId="164" fontId="33" fillId="0" borderId="1" xfId="0" applyNumberFormat="1" applyFont="1" applyBorder="1" applyAlignment="1">
      <alignment horizontal="center"/>
    </xf>
    <xf numFmtId="164" fontId="33" fillId="0" borderId="3" xfId="0" applyNumberFormat="1" applyFont="1" applyBorder="1"/>
    <xf numFmtId="166" fontId="16" fillId="0" borderId="1" xfId="2" applyNumberFormat="1" applyFont="1" applyBorder="1" applyProtection="1">
      <protection locked="0"/>
    </xf>
    <xf numFmtId="166" fontId="23" fillId="2" borderId="1" xfId="0" applyNumberFormat="1" applyFont="1" applyFill="1" applyBorder="1" applyAlignment="1" applyProtection="1">
      <alignment horizontal="right" vertical="center"/>
      <protection locked="0"/>
    </xf>
    <xf numFmtId="166" fontId="23" fillId="0" borderId="1" xfId="0" applyNumberFormat="1" applyFont="1" applyBorder="1" applyAlignment="1" applyProtection="1">
      <alignment horizontal="right" vertical="center"/>
      <protection locked="0"/>
    </xf>
    <xf numFmtId="166" fontId="16" fillId="2" borderId="0" xfId="0" applyNumberFormat="1" applyFont="1" applyFill="1" applyBorder="1" applyAlignment="1" applyProtection="1">
      <alignment horizontal="left" vertical="center"/>
      <protection locked="0"/>
    </xf>
    <xf numFmtId="166" fontId="24" fillId="2" borderId="0" xfId="0" applyNumberFormat="1" applyFont="1" applyFill="1" applyBorder="1" applyAlignment="1" applyProtection="1">
      <alignment horizontal="left" vertical="center"/>
      <protection locked="0"/>
    </xf>
    <xf numFmtId="166" fontId="0" fillId="0" borderId="0" xfId="0" applyNumberFormat="1" applyAlignment="1">
      <alignment vertical="center"/>
    </xf>
    <xf numFmtId="164" fontId="0" fillId="0" borderId="0" xfId="0" applyNumberFormat="1" applyAlignment="1">
      <alignment horizontal="right" vertical="center"/>
    </xf>
    <xf numFmtId="166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/>
    </xf>
    <xf numFmtId="166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/>
    <xf numFmtId="166" fontId="0" fillId="0" borderId="0" xfId="0" applyNumberFormat="1"/>
    <xf numFmtId="164" fontId="0" fillId="0" borderId="0" xfId="0" applyNumberFormat="1" applyAlignment="1">
      <alignment horizontal="right"/>
    </xf>
    <xf numFmtId="166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11" fillId="0" borderId="5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10" fillId="2" borderId="0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0" fontId="20" fillId="0" borderId="1" xfId="0" applyFont="1" applyFill="1" applyBorder="1"/>
    <xf numFmtId="2" fontId="19" fillId="0" borderId="1" xfId="0" applyNumberFormat="1" applyFont="1" applyFill="1" applyBorder="1" applyAlignment="1">
      <alignment horizontal="left" vertical="center"/>
    </xf>
    <xf numFmtId="164" fontId="9" fillId="0" borderId="3" xfId="0" applyNumberFormat="1" applyFont="1" applyFill="1" applyBorder="1" applyAlignment="1">
      <alignment horizontal="right" vertical="center" wrapText="1"/>
    </xf>
    <xf numFmtId="0" fontId="14" fillId="0" borderId="2" xfId="0" applyFont="1" applyBorder="1"/>
    <xf numFmtId="0" fontId="35" fillId="0" borderId="2" xfId="0" applyFont="1" applyBorder="1"/>
    <xf numFmtId="2" fontId="19" fillId="0" borderId="2" xfId="0" applyNumberFormat="1" applyFont="1" applyFill="1" applyBorder="1" applyAlignment="1">
      <alignment horizontal="left" vertical="center"/>
    </xf>
    <xf numFmtId="0" fontId="0" fillId="0" borderId="2" xfId="0" applyBorder="1"/>
    <xf numFmtId="0" fontId="11" fillId="0" borderId="2" xfId="0" applyFont="1" applyBorder="1" applyAlignment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horizontal="left" vertical="center" wrapText="1"/>
      <protection locked="0"/>
    </xf>
    <xf numFmtId="0" fontId="16" fillId="2" borderId="2" xfId="0" applyFont="1" applyFill="1" applyBorder="1" applyAlignment="1" applyProtection="1">
      <alignment horizontal="left" vertical="center"/>
      <protection locked="0"/>
    </xf>
    <xf numFmtId="0" fontId="16" fillId="2" borderId="1" xfId="0" applyFont="1" applyFill="1" applyBorder="1" applyAlignment="1" applyProtection="1">
      <alignment horizontal="left" vertical="center"/>
      <protection locked="0"/>
    </xf>
    <xf numFmtId="0" fontId="27" fillId="2" borderId="0" xfId="0" applyFont="1" applyFill="1" applyBorder="1" applyAlignment="1" applyProtection="1">
      <alignment horizontal="left" vertical="center"/>
      <protection locked="0"/>
    </xf>
    <xf numFmtId="0" fontId="11" fillId="0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>
      <alignment horizontal="left" vertical="center"/>
    </xf>
    <xf numFmtId="0" fontId="27" fillId="2" borderId="0" xfId="0" applyFont="1" applyFill="1" applyBorder="1" applyAlignment="1" applyProtection="1">
      <alignment horizontal="left" vertical="center"/>
      <protection locked="0"/>
    </xf>
    <xf numFmtId="0" fontId="16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64" fontId="0" fillId="0" borderId="0" xfId="0" applyNumberFormat="1" applyFill="1"/>
    <xf numFmtId="0" fontId="2" fillId="0" borderId="0" xfId="0" applyFont="1" applyFill="1" applyAlignment="1">
      <alignment vertical="center"/>
    </xf>
    <xf numFmtId="166" fontId="14" fillId="0" borderId="0" xfId="0" applyNumberFormat="1" applyFont="1" applyFill="1" applyAlignment="1"/>
    <xf numFmtId="164" fontId="16" fillId="0" borderId="0" xfId="0" applyNumberFormat="1" applyFont="1" applyFill="1" applyBorder="1" applyAlignment="1">
      <alignment vertical="center"/>
    </xf>
    <xf numFmtId="164" fontId="37" fillId="0" borderId="1" xfId="0" applyNumberFormat="1" applyFont="1" applyFill="1" applyBorder="1"/>
    <xf numFmtId="4" fontId="23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/>
    <xf numFmtId="164" fontId="14" fillId="0" borderId="1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166" fontId="13" fillId="0" borderId="0" xfId="0" applyNumberFormat="1" applyFont="1" applyFill="1" applyBorder="1" applyAlignment="1">
      <alignment vertical="center"/>
    </xf>
    <xf numFmtId="164" fontId="12" fillId="0" borderId="0" xfId="0" applyNumberFormat="1" applyFont="1" applyFill="1" applyAlignment="1">
      <alignment vertical="center"/>
    </xf>
    <xf numFmtId="164" fontId="21" fillId="0" borderId="0" xfId="0" applyNumberFormat="1" applyFont="1" applyFill="1"/>
    <xf numFmtId="166" fontId="0" fillId="0" borderId="0" xfId="0" applyNumberFormat="1" applyFill="1" applyAlignment="1"/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1" fillId="0" borderId="6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 applyProtection="1">
      <alignment horizontal="left" vertical="center"/>
      <protection locked="0"/>
    </xf>
    <xf numFmtId="2" fontId="19" fillId="0" borderId="1" xfId="0" applyNumberFormat="1" applyFont="1" applyFill="1" applyBorder="1" applyAlignment="1">
      <alignment horizontal="center" vertical="center"/>
    </xf>
    <xf numFmtId="2" fontId="19" fillId="0" borderId="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0" fillId="0" borderId="1" xfId="0" applyBorder="1"/>
    <xf numFmtId="0" fontId="25" fillId="0" borderId="0" xfId="0" applyFont="1" applyBorder="1" applyAlignment="1">
      <alignment horizontal="left"/>
    </xf>
    <xf numFmtId="0" fontId="11" fillId="0" borderId="1" xfId="0" applyFont="1" applyFill="1" applyBorder="1" applyAlignment="1">
      <alignment horizontal="left" vertical="center" wrapText="1"/>
    </xf>
    <xf numFmtId="0" fontId="38" fillId="0" borderId="2" xfId="0" applyFont="1" applyBorder="1"/>
    <xf numFmtId="0" fontId="40" fillId="2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Border="1"/>
    <xf numFmtId="1" fontId="42" fillId="2" borderId="1" xfId="0" applyNumberFormat="1" applyFont="1" applyFill="1" applyBorder="1" applyAlignment="1">
      <alignment horizontal="center" vertical="center"/>
    </xf>
    <xf numFmtId="164" fontId="40" fillId="0" borderId="1" xfId="0" applyNumberFormat="1" applyFont="1" applyBorder="1" applyAlignment="1">
      <alignment horizontal="right"/>
    </xf>
    <xf numFmtId="164" fontId="42" fillId="2" borderId="3" xfId="0" applyNumberFormat="1" applyFont="1" applyFill="1" applyBorder="1" applyAlignment="1">
      <alignment horizontal="right" vertical="center"/>
    </xf>
    <xf numFmtId="0" fontId="43" fillId="0" borderId="1" xfId="0" applyFont="1" applyBorder="1"/>
    <xf numFmtId="0" fontId="44" fillId="0" borderId="1" xfId="0" applyFont="1" applyBorder="1" applyAlignment="1">
      <alignment wrapText="1"/>
    </xf>
    <xf numFmtId="0" fontId="43" fillId="0" borderId="1" xfId="0" applyFont="1" applyFill="1" applyBorder="1"/>
    <xf numFmtId="164" fontId="45" fillId="0" borderId="1" xfId="0" applyNumberFormat="1" applyFont="1" applyFill="1" applyBorder="1" applyAlignment="1"/>
    <xf numFmtId="164" fontId="46" fillId="0" borderId="3" xfId="0" applyNumberFormat="1" applyFont="1" applyFill="1" applyBorder="1" applyAlignment="1">
      <alignment horizontal="right" vertical="center"/>
    </xf>
    <xf numFmtId="1" fontId="14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/>
    <xf numFmtId="164" fontId="42" fillId="0" borderId="3" xfId="0" applyNumberFormat="1" applyFont="1" applyFill="1" applyBorder="1" applyAlignment="1">
      <alignment horizontal="right" vertical="center"/>
    </xf>
    <xf numFmtId="164" fontId="39" fillId="0" borderId="1" xfId="0" applyNumberFormat="1" applyFont="1" applyFill="1" applyBorder="1" applyAlignment="1"/>
    <xf numFmtId="1" fontId="43" fillId="0" borderId="1" xfId="0" applyNumberFormat="1" applyFont="1" applyFill="1" applyBorder="1"/>
    <xf numFmtId="164" fontId="43" fillId="0" borderId="1" xfId="0" applyNumberFormat="1" applyFont="1" applyBorder="1" applyAlignment="1">
      <alignment horizontal="right"/>
    </xf>
    <xf numFmtId="164" fontId="47" fillId="2" borderId="3" xfId="0" applyNumberFormat="1" applyFont="1" applyFill="1" applyBorder="1" applyAlignment="1">
      <alignment horizontal="right" vertical="center"/>
    </xf>
    <xf numFmtId="0" fontId="42" fillId="2" borderId="1" xfId="0" applyFont="1" applyFill="1" applyBorder="1" applyAlignment="1">
      <alignment horizontal="center" vertical="center"/>
    </xf>
    <xf numFmtId="0" fontId="48" fillId="0" borderId="1" xfId="0" applyFont="1" applyFill="1" applyBorder="1"/>
    <xf numFmtId="0" fontId="39" fillId="0" borderId="1" xfId="0" applyFont="1" applyBorder="1"/>
    <xf numFmtId="0" fontId="39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4" fontId="11" fillId="0" borderId="8" xfId="0" applyNumberFormat="1" applyFont="1" applyFill="1" applyBorder="1" applyAlignment="1">
      <alignment horizontal="right" vertical="center"/>
    </xf>
    <xf numFmtId="0" fontId="10" fillId="2" borderId="23" xfId="0" applyFont="1" applyFill="1" applyBorder="1" applyAlignment="1">
      <alignment horizontal="left" vertical="center"/>
    </xf>
    <xf numFmtId="0" fontId="10" fillId="2" borderId="24" xfId="0" applyFont="1" applyFill="1" applyBorder="1" applyAlignment="1">
      <alignment horizontal="left" vertical="center"/>
    </xf>
    <xf numFmtId="164" fontId="8" fillId="2" borderId="25" xfId="0" applyNumberFormat="1" applyFont="1" applyFill="1" applyBorder="1" applyAlignment="1">
      <alignment horizontal="right" vertical="center"/>
    </xf>
    <xf numFmtId="0" fontId="39" fillId="0" borderId="2" xfId="0" applyFont="1" applyBorder="1"/>
    <xf numFmtId="164" fontId="8" fillId="2" borderId="4" xfId="0" applyNumberFormat="1" applyFont="1" applyFill="1" applyBorder="1" applyAlignment="1">
      <alignment horizontal="right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/>
    </xf>
    <xf numFmtId="0" fontId="11" fillId="0" borderId="6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2" fontId="28" fillId="2" borderId="2" xfId="0" applyNumberFormat="1" applyFont="1" applyFill="1" applyBorder="1" applyAlignment="1">
      <alignment horizontal="center" vertical="center"/>
    </xf>
    <xf numFmtId="2" fontId="28" fillId="2" borderId="1" xfId="0" applyNumberFormat="1" applyFont="1" applyFill="1" applyBorder="1" applyAlignment="1">
      <alignment horizontal="center" vertical="center"/>
    </xf>
    <xf numFmtId="2" fontId="28" fillId="2" borderId="3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5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2" fontId="19" fillId="0" borderId="9" xfId="0" applyNumberFormat="1" applyFont="1" applyFill="1" applyBorder="1" applyAlignment="1">
      <alignment horizontal="center" vertical="center"/>
    </xf>
    <xf numFmtId="2" fontId="19" fillId="0" borderId="11" xfId="0" applyNumberFormat="1" applyFont="1" applyFill="1" applyBorder="1" applyAlignment="1">
      <alignment horizontal="center" vertical="center"/>
    </xf>
    <xf numFmtId="2" fontId="19" fillId="0" borderId="12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/>
    </xf>
    <xf numFmtId="0" fontId="16" fillId="2" borderId="5" xfId="0" applyFont="1" applyFill="1" applyBorder="1" applyAlignment="1" applyProtection="1">
      <alignment horizontal="left" vertical="center"/>
      <protection locked="0"/>
    </xf>
    <xf numFmtId="0" fontId="16" fillId="2" borderId="6" xfId="0" applyFont="1" applyFill="1" applyBorder="1" applyAlignment="1" applyProtection="1">
      <alignment horizontal="left" vertical="center"/>
      <protection locked="0"/>
    </xf>
    <xf numFmtId="0" fontId="16" fillId="2" borderId="1" xfId="0" applyFont="1" applyFill="1" applyBorder="1" applyAlignment="1" applyProtection="1">
      <alignment horizontal="left" vertical="center" wrapText="1"/>
      <protection locked="0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23" fillId="2" borderId="2" xfId="0" applyFont="1" applyFill="1" applyBorder="1" applyAlignment="1" applyProtection="1">
      <alignment horizontal="left" vertical="center"/>
      <protection locked="0"/>
    </xf>
    <xf numFmtId="0" fontId="16" fillId="0" borderId="1" xfId="0" applyFont="1" applyBorder="1" applyAlignment="1" applyProtection="1">
      <alignment horizontal="left" vertical="center"/>
      <protection locked="0"/>
    </xf>
    <xf numFmtId="2" fontId="26" fillId="2" borderId="2" xfId="0" applyNumberFormat="1" applyFont="1" applyFill="1" applyBorder="1" applyAlignment="1" applyProtection="1">
      <alignment horizontal="center" vertical="center"/>
      <protection locked="0"/>
    </xf>
    <xf numFmtId="2" fontId="26" fillId="2" borderId="1" xfId="0" applyNumberFormat="1" applyFont="1" applyFill="1" applyBorder="1" applyAlignment="1" applyProtection="1">
      <alignment horizontal="center" vertical="center"/>
      <protection locked="0"/>
    </xf>
    <xf numFmtId="2" fontId="26" fillId="2" borderId="3" xfId="0" applyNumberFormat="1" applyFont="1" applyFill="1" applyBorder="1" applyAlignment="1" applyProtection="1">
      <alignment horizontal="center" vertical="center"/>
      <protection locked="0"/>
    </xf>
    <xf numFmtId="0" fontId="16" fillId="2" borderId="2" xfId="0" applyFont="1" applyFill="1" applyBorder="1" applyAlignment="1" applyProtection="1">
      <alignment horizontal="left" vertical="center"/>
      <protection locked="0"/>
    </xf>
    <xf numFmtId="0" fontId="16" fillId="2" borderId="1" xfId="0" applyFont="1" applyFill="1" applyBorder="1" applyAlignment="1" applyProtection="1">
      <alignment horizontal="left" vertical="center"/>
      <protection locked="0"/>
    </xf>
    <xf numFmtId="0" fontId="16" fillId="0" borderId="1" xfId="0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23" fillId="2" borderId="1" xfId="0" applyFont="1" applyFill="1" applyBorder="1" applyAlignment="1" applyProtection="1">
      <alignment horizontal="left" vertical="center" wrapText="1"/>
      <protection locked="0"/>
    </xf>
    <xf numFmtId="0" fontId="25" fillId="0" borderId="17" xfId="0" applyFont="1" applyFill="1" applyBorder="1" applyAlignment="1" applyProtection="1">
      <alignment horizontal="center" vertical="center"/>
      <protection locked="0"/>
    </xf>
    <xf numFmtId="0" fontId="25" fillId="0" borderId="18" xfId="0" applyFont="1" applyFill="1" applyBorder="1" applyAlignment="1" applyProtection="1">
      <alignment horizontal="center" vertical="center"/>
      <protection locked="0"/>
    </xf>
    <xf numFmtId="0" fontId="25" fillId="0" borderId="19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0" fontId="26" fillId="2" borderId="1" xfId="0" applyFont="1" applyFill="1" applyBorder="1" applyAlignment="1" applyProtection="1">
      <alignment horizontal="center" vertical="center"/>
      <protection locked="0"/>
    </xf>
    <xf numFmtId="0" fontId="26" fillId="0" borderId="1" xfId="0" applyFont="1" applyBorder="1" applyAlignment="1" applyProtection="1">
      <alignment horizontal="center" vertical="center"/>
      <protection locked="0"/>
    </xf>
    <xf numFmtId="0" fontId="26" fillId="0" borderId="3" xfId="0" applyFont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vertical="center" wrapText="1"/>
      <protection locked="0"/>
    </xf>
    <xf numFmtId="0" fontId="25" fillId="0" borderId="0" xfId="0" applyFont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25" fillId="3" borderId="20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horizontal="center" wrapText="1"/>
    </xf>
    <xf numFmtId="0" fontId="25" fillId="3" borderId="22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/>
    </xf>
  </cellXfs>
  <cellStyles count="4">
    <cellStyle name="Normální" xfId="0" builtinId="0"/>
    <cellStyle name="Normální 2" xfId="3" xr:uid="{00000000-0005-0000-0000-000001000000}"/>
    <cellStyle name="normální_Výsadba_keře" xfId="1" xr:uid="{00000000-0005-0000-0000-000002000000}"/>
    <cellStyle name="normální_Výsadby_stromů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5"/>
  <sheetViews>
    <sheetView topLeftCell="A91" zoomScaleNormal="100" workbookViewId="0">
      <selection activeCell="F102" sqref="F102"/>
    </sheetView>
  </sheetViews>
  <sheetFormatPr defaultRowHeight="12.75" x14ac:dyDescent="0.2"/>
  <cols>
    <col min="1" max="1" width="14" customWidth="1"/>
    <col min="2" max="2" width="19" customWidth="1"/>
    <col min="3" max="3" width="54.140625" customWidth="1"/>
    <col min="4" max="4" width="8.42578125" customWidth="1"/>
    <col min="5" max="5" width="15" style="83" customWidth="1"/>
    <col min="6" max="6" width="14.28515625" style="82" customWidth="1"/>
    <col min="7" max="7" width="22.7109375" style="14" customWidth="1"/>
    <col min="8" max="8" width="16.42578125" bestFit="1" customWidth="1"/>
    <col min="14" max="14" width="12" bestFit="1" customWidth="1"/>
  </cols>
  <sheetData>
    <row r="1" spans="1:8" ht="21" customHeight="1" thickBot="1" x14ac:dyDescent="0.25">
      <c r="A1" s="278" t="s">
        <v>258</v>
      </c>
      <c r="B1" s="279"/>
      <c r="C1" s="279"/>
      <c r="D1" s="279"/>
      <c r="E1" s="279"/>
      <c r="F1" s="279"/>
      <c r="G1" s="280"/>
    </row>
    <row r="2" spans="1:8" ht="21" customHeight="1" x14ac:dyDescent="0.2">
      <c r="A2" s="191"/>
      <c r="B2" s="192"/>
      <c r="C2" s="192"/>
      <c r="D2" s="192"/>
      <c r="E2" s="192">
        <v>74</v>
      </c>
      <c r="F2" s="115"/>
      <c r="G2" s="116"/>
    </row>
    <row r="3" spans="1:8" ht="21" customHeight="1" x14ac:dyDescent="0.2">
      <c r="A3" s="281" t="s">
        <v>1</v>
      </c>
      <c r="B3" s="282"/>
      <c r="C3" s="282"/>
      <c r="D3" s="282"/>
      <c r="E3" s="282"/>
      <c r="F3" s="282"/>
      <c r="G3" s="283"/>
      <c r="H3" s="230"/>
    </row>
    <row r="4" spans="1:8" ht="21" customHeight="1" x14ac:dyDescent="0.2">
      <c r="A4" s="45" t="s">
        <v>2</v>
      </c>
      <c r="B4" s="17" t="s">
        <v>3</v>
      </c>
      <c r="C4" s="27" t="s">
        <v>4</v>
      </c>
      <c r="D4" s="18" t="s">
        <v>5</v>
      </c>
      <c r="E4" s="18" t="s">
        <v>6</v>
      </c>
      <c r="F4" s="84" t="s">
        <v>7</v>
      </c>
      <c r="G4" s="117" t="s">
        <v>36</v>
      </c>
      <c r="H4" s="1"/>
    </row>
    <row r="5" spans="1:8" ht="21" customHeight="1" x14ac:dyDescent="0.2">
      <c r="A5" s="236" t="s">
        <v>9</v>
      </c>
      <c r="B5" s="28"/>
      <c r="C5" s="242"/>
      <c r="D5" s="18"/>
      <c r="E5" s="18"/>
      <c r="F5" s="84"/>
      <c r="G5" s="46"/>
      <c r="H5" s="2"/>
    </row>
    <row r="6" spans="1:8" ht="33" customHeight="1" x14ac:dyDescent="0.2">
      <c r="A6" s="45">
        <v>1</v>
      </c>
      <c r="B6" s="17" t="s">
        <v>56</v>
      </c>
      <c r="C6" s="242" t="s">
        <v>148</v>
      </c>
      <c r="D6" s="18" t="s">
        <v>14</v>
      </c>
      <c r="E6" s="79">
        <v>74</v>
      </c>
      <c r="F6" s="84"/>
      <c r="G6" s="118">
        <f t="shared" ref="G6:G15" si="0">E6*F6</f>
        <v>0</v>
      </c>
    </row>
    <row r="7" spans="1:8" ht="33" customHeight="1" x14ac:dyDescent="0.2">
      <c r="A7" s="47">
        <v>2</v>
      </c>
      <c r="B7" s="237" t="s">
        <v>65</v>
      </c>
      <c r="C7" s="228" t="s">
        <v>114</v>
      </c>
      <c r="D7" s="22" t="s">
        <v>18</v>
      </c>
      <c r="E7" s="57">
        <f>PRODUCT(E6,0.03)</f>
        <v>2.2199999999999998</v>
      </c>
      <c r="F7" s="85"/>
      <c r="G7" s="48">
        <f>E7*F7</f>
        <v>0</v>
      </c>
    </row>
    <row r="8" spans="1:8" ht="33" customHeight="1" x14ac:dyDescent="0.2">
      <c r="A8" s="45">
        <v>3</v>
      </c>
      <c r="B8" s="17" t="s">
        <v>57</v>
      </c>
      <c r="C8" s="242" t="s">
        <v>60</v>
      </c>
      <c r="D8" s="18" t="s">
        <v>14</v>
      </c>
      <c r="E8" s="79">
        <f>PRODUCT(E6,0.8,2)</f>
        <v>118.4</v>
      </c>
      <c r="F8" s="84"/>
      <c r="G8" s="46">
        <f t="shared" si="0"/>
        <v>0</v>
      </c>
    </row>
    <row r="9" spans="1:8" ht="33" customHeight="1" x14ac:dyDescent="0.2">
      <c r="A9" s="45">
        <v>4</v>
      </c>
      <c r="B9" s="17" t="s">
        <v>59</v>
      </c>
      <c r="C9" s="242" t="s">
        <v>58</v>
      </c>
      <c r="D9" s="18" t="s">
        <v>14</v>
      </c>
      <c r="E9" s="79">
        <f>PRODUCT(E6,0.2)</f>
        <v>14.8</v>
      </c>
      <c r="F9" s="84"/>
      <c r="G9" s="46">
        <f t="shared" si="0"/>
        <v>0</v>
      </c>
    </row>
    <row r="10" spans="1:8" ht="33" customHeight="1" x14ac:dyDescent="0.2">
      <c r="A10" s="45">
        <v>5</v>
      </c>
      <c r="B10" s="17" t="s">
        <v>62</v>
      </c>
      <c r="C10" s="242" t="s">
        <v>61</v>
      </c>
      <c r="D10" s="18" t="s">
        <v>14</v>
      </c>
      <c r="E10" s="79">
        <f>PRODUCT(E6,0.2)</f>
        <v>14.8</v>
      </c>
      <c r="F10" s="84"/>
      <c r="G10" s="46">
        <f t="shared" si="0"/>
        <v>0</v>
      </c>
    </row>
    <row r="11" spans="1:8" ht="21" customHeight="1" x14ac:dyDescent="0.2">
      <c r="A11" s="47">
        <v>6</v>
      </c>
      <c r="B11" s="237" t="s">
        <v>64</v>
      </c>
      <c r="C11" s="228" t="s">
        <v>146</v>
      </c>
      <c r="D11" s="22" t="s">
        <v>14</v>
      </c>
      <c r="E11" s="57">
        <f>PRODUCT(E6,1)</f>
        <v>74</v>
      </c>
      <c r="F11" s="85"/>
      <c r="G11" s="48">
        <f t="shared" si="0"/>
        <v>0</v>
      </c>
    </row>
    <row r="12" spans="1:8" ht="33" customHeight="1" x14ac:dyDescent="0.2">
      <c r="A12" s="45">
        <v>9</v>
      </c>
      <c r="B12" s="237" t="s">
        <v>68</v>
      </c>
      <c r="C12" s="228" t="s">
        <v>67</v>
      </c>
      <c r="D12" s="18" t="s">
        <v>0</v>
      </c>
      <c r="E12" s="257">
        <f>E67</f>
        <v>559</v>
      </c>
      <c r="F12" s="84"/>
      <c r="G12" s="46">
        <f t="shared" si="0"/>
        <v>0</v>
      </c>
    </row>
    <row r="13" spans="1:8" ht="21" customHeight="1" x14ac:dyDescent="0.2">
      <c r="A13" s="45">
        <v>10</v>
      </c>
      <c r="B13" s="237" t="s">
        <v>70</v>
      </c>
      <c r="C13" s="228" t="s">
        <v>69</v>
      </c>
      <c r="D13" s="18" t="s">
        <v>0</v>
      </c>
      <c r="E13" s="257">
        <f>E67</f>
        <v>559</v>
      </c>
      <c r="F13" s="84"/>
      <c r="G13" s="46">
        <f t="shared" si="0"/>
        <v>0</v>
      </c>
    </row>
    <row r="14" spans="1:8" ht="21" customHeight="1" x14ac:dyDescent="0.2">
      <c r="A14" s="45">
        <v>11</v>
      </c>
      <c r="B14" s="237"/>
      <c r="C14" s="228" t="s">
        <v>152</v>
      </c>
      <c r="D14" s="18" t="s">
        <v>0</v>
      </c>
      <c r="E14" s="57">
        <v>157</v>
      </c>
      <c r="F14" s="84"/>
      <c r="G14" s="46">
        <f t="shared" si="0"/>
        <v>0</v>
      </c>
    </row>
    <row r="15" spans="1:8" ht="21" customHeight="1" x14ac:dyDescent="0.2">
      <c r="A15" s="45">
        <v>12</v>
      </c>
      <c r="B15" s="237"/>
      <c r="C15" s="245" t="s">
        <v>264</v>
      </c>
      <c r="D15" s="18" t="s">
        <v>0</v>
      </c>
      <c r="E15" s="57">
        <v>40</v>
      </c>
      <c r="F15" s="84"/>
      <c r="G15" s="46">
        <f t="shared" si="0"/>
        <v>0</v>
      </c>
    </row>
    <row r="16" spans="1:8" ht="21" customHeight="1" x14ac:dyDescent="0.2">
      <c r="A16" s="45">
        <v>13</v>
      </c>
      <c r="B16" s="17" t="s">
        <v>112</v>
      </c>
      <c r="C16" s="31" t="s">
        <v>151</v>
      </c>
      <c r="D16" s="18" t="s">
        <v>14</v>
      </c>
      <c r="E16" s="57">
        <f>E2</f>
        <v>74</v>
      </c>
      <c r="F16" s="86"/>
      <c r="G16" s="46">
        <f>E16*F16</f>
        <v>0</v>
      </c>
    </row>
    <row r="17" spans="1:7" ht="21" customHeight="1" x14ac:dyDescent="0.2">
      <c r="A17" s="284" t="s">
        <v>40</v>
      </c>
      <c r="B17" s="285"/>
      <c r="C17" s="285"/>
      <c r="D17" s="285"/>
      <c r="E17" s="285"/>
      <c r="F17" s="285"/>
      <c r="G17" s="286"/>
    </row>
    <row r="18" spans="1:7" ht="21" customHeight="1" x14ac:dyDescent="0.2">
      <c r="A18" s="47">
        <v>14</v>
      </c>
      <c r="B18" s="237" t="s">
        <v>73</v>
      </c>
      <c r="C18" s="228" t="s">
        <v>43</v>
      </c>
      <c r="D18" s="22" t="s">
        <v>14</v>
      </c>
      <c r="E18" s="89">
        <f>PRODUCT(E6,1)</f>
        <v>74</v>
      </c>
      <c r="F18" s="85"/>
      <c r="G18" s="48">
        <f>E18*F18</f>
        <v>0</v>
      </c>
    </row>
    <row r="19" spans="1:7" ht="21" customHeight="1" x14ac:dyDescent="0.2">
      <c r="A19" s="47">
        <v>15</v>
      </c>
      <c r="B19" s="237" t="s">
        <v>37</v>
      </c>
      <c r="C19" s="228" t="s">
        <v>83</v>
      </c>
      <c r="D19" s="237" t="s">
        <v>18</v>
      </c>
      <c r="E19" s="89">
        <f>PRODUCT(E6,0.04,6)</f>
        <v>17.759999999999998</v>
      </c>
      <c r="F19" s="87"/>
      <c r="G19" s="48">
        <f>E19*F19</f>
        <v>0</v>
      </c>
    </row>
    <row r="20" spans="1:7" ht="21" customHeight="1" x14ac:dyDescent="0.2">
      <c r="A20" s="284" t="s">
        <v>23</v>
      </c>
      <c r="B20" s="285"/>
      <c r="C20" s="285"/>
      <c r="D20" s="285"/>
      <c r="E20" s="285"/>
      <c r="F20" s="285"/>
      <c r="G20" s="196">
        <f>SUM(G6:G16, G18:G19)</f>
        <v>0</v>
      </c>
    </row>
    <row r="21" spans="1:7" ht="21" customHeight="1" x14ac:dyDescent="0.2">
      <c r="A21" s="232"/>
      <c r="B21" s="233"/>
      <c r="C21" s="233"/>
      <c r="D21" s="233"/>
      <c r="E21" s="237"/>
      <c r="F21" s="85"/>
      <c r="G21" s="196"/>
    </row>
    <row r="22" spans="1:7" ht="21" customHeight="1" x14ac:dyDescent="0.2">
      <c r="A22" s="197"/>
      <c r="B22" s="35"/>
      <c r="C22" s="35"/>
      <c r="D22" s="35"/>
      <c r="E22" s="90"/>
      <c r="F22" s="110"/>
      <c r="G22" s="120"/>
    </row>
    <row r="23" spans="1:7" ht="21" customHeight="1" x14ac:dyDescent="0.2">
      <c r="A23" s="287" t="s">
        <v>24</v>
      </c>
      <c r="B23" s="288"/>
      <c r="C23" s="288"/>
      <c r="D23" s="288"/>
      <c r="E23" s="288"/>
      <c r="F23" s="288"/>
      <c r="G23" s="289"/>
    </row>
    <row r="24" spans="1:7" ht="21" customHeight="1" x14ac:dyDescent="0.2">
      <c r="A24" s="50" t="s">
        <v>2</v>
      </c>
      <c r="B24" s="16" t="s">
        <v>38</v>
      </c>
      <c r="C24" s="16" t="s">
        <v>55</v>
      </c>
      <c r="D24" s="16" t="s">
        <v>27</v>
      </c>
      <c r="E24" s="16" t="s">
        <v>6</v>
      </c>
      <c r="F24" s="86" t="s">
        <v>7</v>
      </c>
      <c r="G24" s="122" t="s">
        <v>36</v>
      </c>
    </row>
    <row r="25" spans="1:7" ht="21" customHeight="1" x14ac:dyDescent="0.25">
      <c r="A25" s="246">
        <v>19</v>
      </c>
      <c r="B25" s="266" t="s">
        <v>163</v>
      </c>
      <c r="C25" s="248" t="s">
        <v>164</v>
      </c>
      <c r="D25" s="267" t="s">
        <v>0</v>
      </c>
      <c r="E25" s="249">
        <v>15</v>
      </c>
      <c r="F25" s="250"/>
      <c r="G25" s="251">
        <f t="shared" ref="G25:G66" si="1">E25*F25</f>
        <v>0</v>
      </c>
    </row>
    <row r="26" spans="1:7" ht="21" customHeight="1" x14ac:dyDescent="0.25">
      <c r="A26" s="246">
        <v>20</v>
      </c>
      <c r="B26" s="266" t="s">
        <v>165</v>
      </c>
      <c r="C26" s="248" t="s">
        <v>166</v>
      </c>
      <c r="D26" s="267" t="s">
        <v>0</v>
      </c>
      <c r="E26" s="249">
        <v>12</v>
      </c>
      <c r="F26" s="250"/>
      <c r="G26" s="251">
        <f t="shared" si="1"/>
        <v>0</v>
      </c>
    </row>
    <row r="27" spans="1:7" ht="21" customHeight="1" x14ac:dyDescent="0.25">
      <c r="A27" s="246">
        <v>21</v>
      </c>
      <c r="B27" s="266" t="s">
        <v>165</v>
      </c>
      <c r="C27" s="248" t="s">
        <v>167</v>
      </c>
      <c r="D27" s="267" t="s">
        <v>0</v>
      </c>
      <c r="E27" s="249">
        <v>34</v>
      </c>
      <c r="F27" s="250"/>
      <c r="G27" s="251">
        <f t="shared" si="1"/>
        <v>0</v>
      </c>
    </row>
    <row r="28" spans="1:7" ht="21" customHeight="1" x14ac:dyDescent="0.25">
      <c r="A28" s="246">
        <v>22</v>
      </c>
      <c r="B28" s="266" t="s">
        <v>165</v>
      </c>
      <c r="C28" s="248" t="s">
        <v>168</v>
      </c>
      <c r="D28" s="267" t="s">
        <v>0</v>
      </c>
      <c r="E28" s="249">
        <v>13</v>
      </c>
      <c r="F28" s="250"/>
      <c r="G28" s="251">
        <f t="shared" si="1"/>
        <v>0</v>
      </c>
    </row>
    <row r="29" spans="1:7" ht="21" customHeight="1" x14ac:dyDescent="0.25">
      <c r="A29" s="246">
        <v>23</v>
      </c>
      <c r="B29" s="266" t="s">
        <v>163</v>
      </c>
      <c r="C29" s="248" t="s">
        <v>169</v>
      </c>
      <c r="D29" s="267" t="s">
        <v>0</v>
      </c>
      <c r="E29" s="249">
        <v>17</v>
      </c>
      <c r="F29" s="250"/>
      <c r="G29" s="251">
        <f t="shared" si="1"/>
        <v>0</v>
      </c>
    </row>
    <row r="30" spans="1:7" ht="21" customHeight="1" x14ac:dyDescent="0.25">
      <c r="A30" s="246">
        <v>24</v>
      </c>
      <c r="B30" s="266" t="s">
        <v>163</v>
      </c>
      <c r="C30" s="248" t="s">
        <v>170</v>
      </c>
      <c r="D30" s="267" t="s">
        <v>0</v>
      </c>
      <c r="E30" s="249">
        <v>16</v>
      </c>
      <c r="F30" s="250"/>
      <c r="G30" s="251">
        <f t="shared" si="1"/>
        <v>0</v>
      </c>
    </row>
    <row r="31" spans="1:7" ht="21" customHeight="1" x14ac:dyDescent="0.25">
      <c r="A31" s="246">
        <v>27</v>
      </c>
      <c r="B31" s="266" t="s">
        <v>131</v>
      </c>
      <c r="C31" s="248" t="s">
        <v>171</v>
      </c>
      <c r="D31" s="267" t="s">
        <v>0</v>
      </c>
      <c r="E31" s="249">
        <v>9</v>
      </c>
      <c r="F31" s="250"/>
      <c r="G31" s="251">
        <f t="shared" si="1"/>
        <v>0</v>
      </c>
    </row>
    <row r="32" spans="1:7" ht="21" customHeight="1" x14ac:dyDescent="0.25">
      <c r="A32" s="246">
        <v>29</v>
      </c>
      <c r="B32" s="266" t="s">
        <v>165</v>
      </c>
      <c r="C32" s="248" t="s">
        <v>172</v>
      </c>
      <c r="D32" s="267" t="s">
        <v>0</v>
      </c>
      <c r="E32" s="249">
        <v>6</v>
      </c>
      <c r="F32" s="250"/>
      <c r="G32" s="251">
        <f t="shared" si="1"/>
        <v>0</v>
      </c>
    </row>
    <row r="33" spans="1:7" ht="21" customHeight="1" x14ac:dyDescent="0.25">
      <c r="A33" s="246">
        <v>30</v>
      </c>
      <c r="B33" s="266" t="s">
        <v>165</v>
      </c>
      <c r="C33" s="248" t="s">
        <v>173</v>
      </c>
      <c r="D33" s="267" t="s">
        <v>0</v>
      </c>
      <c r="E33" s="249">
        <v>8</v>
      </c>
      <c r="F33" s="250"/>
      <c r="G33" s="251">
        <f t="shared" si="1"/>
        <v>0</v>
      </c>
    </row>
    <row r="34" spans="1:7" ht="21" customHeight="1" x14ac:dyDescent="0.25">
      <c r="A34" s="246">
        <v>31</v>
      </c>
      <c r="B34" s="266" t="s">
        <v>165</v>
      </c>
      <c r="C34" s="248" t="s">
        <v>174</v>
      </c>
      <c r="D34" s="267" t="s">
        <v>0</v>
      </c>
      <c r="E34" s="249">
        <v>5</v>
      </c>
      <c r="F34" s="250"/>
      <c r="G34" s="251">
        <f t="shared" si="1"/>
        <v>0</v>
      </c>
    </row>
    <row r="35" spans="1:7" ht="21" customHeight="1" x14ac:dyDescent="0.25">
      <c r="A35" s="246">
        <v>32</v>
      </c>
      <c r="B35" s="266" t="s">
        <v>163</v>
      </c>
      <c r="C35" s="248" t="s">
        <v>175</v>
      </c>
      <c r="D35" s="267" t="s">
        <v>0</v>
      </c>
      <c r="E35" s="249">
        <v>4</v>
      </c>
      <c r="F35" s="250"/>
      <c r="G35" s="251">
        <f t="shared" si="1"/>
        <v>0</v>
      </c>
    </row>
    <row r="36" spans="1:7" ht="21" customHeight="1" x14ac:dyDescent="0.25">
      <c r="A36" s="246">
        <v>33</v>
      </c>
      <c r="B36" s="266" t="s">
        <v>165</v>
      </c>
      <c r="C36" s="248" t="s">
        <v>176</v>
      </c>
      <c r="D36" s="267" t="s">
        <v>0</v>
      </c>
      <c r="E36" s="249">
        <v>17</v>
      </c>
      <c r="F36" s="250"/>
      <c r="G36" s="251">
        <f t="shared" si="1"/>
        <v>0</v>
      </c>
    </row>
    <row r="37" spans="1:7" ht="21" customHeight="1" x14ac:dyDescent="0.25">
      <c r="A37" s="246">
        <v>34</v>
      </c>
      <c r="B37" s="266" t="s">
        <v>165</v>
      </c>
      <c r="C37" s="248" t="s">
        <v>177</v>
      </c>
      <c r="D37" s="267" t="s">
        <v>0</v>
      </c>
      <c r="E37" s="249">
        <v>11</v>
      </c>
      <c r="F37" s="250"/>
      <c r="G37" s="251">
        <f t="shared" si="1"/>
        <v>0</v>
      </c>
    </row>
    <row r="38" spans="1:7" ht="21" customHeight="1" x14ac:dyDescent="0.25">
      <c r="A38" s="246">
        <v>35</v>
      </c>
      <c r="B38" s="266" t="s">
        <v>163</v>
      </c>
      <c r="C38" s="248" t="s">
        <v>178</v>
      </c>
      <c r="D38" s="267" t="s">
        <v>0</v>
      </c>
      <c r="E38" s="249">
        <v>54</v>
      </c>
      <c r="F38" s="250"/>
      <c r="G38" s="251">
        <f t="shared" si="1"/>
        <v>0</v>
      </c>
    </row>
    <row r="39" spans="1:7" ht="21" customHeight="1" x14ac:dyDescent="0.25">
      <c r="A39" s="246">
        <v>36</v>
      </c>
      <c r="B39" s="266" t="s">
        <v>163</v>
      </c>
      <c r="C39" s="248" t="s">
        <v>179</v>
      </c>
      <c r="D39" s="267" t="s">
        <v>0</v>
      </c>
      <c r="E39" s="249">
        <v>53</v>
      </c>
      <c r="F39" s="250"/>
      <c r="G39" s="251">
        <f t="shared" si="1"/>
        <v>0</v>
      </c>
    </row>
    <row r="40" spans="1:7" ht="21" customHeight="1" x14ac:dyDescent="0.25">
      <c r="A40" s="246">
        <v>37</v>
      </c>
      <c r="B40" s="266" t="s">
        <v>163</v>
      </c>
      <c r="C40" s="248" t="s">
        <v>180</v>
      </c>
      <c r="D40" s="267" t="s">
        <v>0</v>
      </c>
      <c r="E40" s="249">
        <v>53</v>
      </c>
      <c r="F40" s="250"/>
      <c r="G40" s="251">
        <f t="shared" si="1"/>
        <v>0</v>
      </c>
    </row>
    <row r="41" spans="1:7" ht="21" customHeight="1" x14ac:dyDescent="0.25">
      <c r="A41" s="246">
        <v>38</v>
      </c>
      <c r="B41" s="266" t="s">
        <v>163</v>
      </c>
      <c r="C41" s="248" t="s">
        <v>181</v>
      </c>
      <c r="D41" s="267" t="s">
        <v>0</v>
      </c>
      <c r="E41" s="249">
        <v>25</v>
      </c>
      <c r="F41" s="250"/>
      <c r="G41" s="251">
        <f t="shared" si="1"/>
        <v>0</v>
      </c>
    </row>
    <row r="42" spans="1:7" ht="21" customHeight="1" x14ac:dyDescent="0.25">
      <c r="A42" s="246">
        <v>39</v>
      </c>
      <c r="B42" s="266" t="s">
        <v>165</v>
      </c>
      <c r="C42" s="248" t="s">
        <v>182</v>
      </c>
      <c r="D42" s="267" t="s">
        <v>0</v>
      </c>
      <c r="E42" s="249">
        <v>19</v>
      </c>
      <c r="F42" s="250"/>
      <c r="G42" s="251">
        <f t="shared" si="1"/>
        <v>0</v>
      </c>
    </row>
    <row r="43" spans="1:7" ht="21" customHeight="1" x14ac:dyDescent="0.25">
      <c r="A43" s="246">
        <v>40</v>
      </c>
      <c r="B43" s="266" t="s">
        <v>163</v>
      </c>
      <c r="C43" s="248" t="s">
        <v>183</v>
      </c>
      <c r="D43" s="267" t="s">
        <v>0</v>
      </c>
      <c r="E43" s="249">
        <v>55</v>
      </c>
      <c r="F43" s="250"/>
      <c r="G43" s="251">
        <f t="shared" si="1"/>
        <v>0</v>
      </c>
    </row>
    <row r="44" spans="1:7" ht="21" customHeight="1" x14ac:dyDescent="0.25">
      <c r="A44" s="246">
        <v>41</v>
      </c>
      <c r="B44" s="266" t="s">
        <v>163</v>
      </c>
      <c r="C44" s="248" t="s">
        <v>184</v>
      </c>
      <c r="D44" s="267" t="s">
        <v>0</v>
      </c>
      <c r="E44" s="249">
        <v>21</v>
      </c>
      <c r="F44" s="250"/>
      <c r="G44" s="251">
        <f t="shared" si="1"/>
        <v>0</v>
      </c>
    </row>
    <row r="45" spans="1:7" ht="21" customHeight="1" x14ac:dyDescent="0.25">
      <c r="A45" s="246">
        <v>42</v>
      </c>
      <c r="B45" s="266" t="s">
        <v>165</v>
      </c>
      <c r="C45" s="248" t="s">
        <v>185</v>
      </c>
      <c r="D45" s="267" t="s">
        <v>0</v>
      </c>
      <c r="E45" s="249">
        <v>6</v>
      </c>
      <c r="F45" s="250"/>
      <c r="G45" s="251">
        <f t="shared" si="1"/>
        <v>0</v>
      </c>
    </row>
    <row r="46" spans="1:7" ht="21" customHeight="1" x14ac:dyDescent="0.25">
      <c r="A46" s="246">
        <v>43</v>
      </c>
      <c r="B46" s="266" t="s">
        <v>131</v>
      </c>
      <c r="C46" s="248" t="s">
        <v>186</v>
      </c>
      <c r="D46" s="267" t="s">
        <v>0</v>
      </c>
      <c r="E46" s="249">
        <v>11</v>
      </c>
      <c r="F46" s="250"/>
      <c r="G46" s="251">
        <f t="shared" si="1"/>
        <v>0</v>
      </c>
    </row>
    <row r="47" spans="1:7" ht="21" customHeight="1" x14ac:dyDescent="0.25">
      <c r="A47" s="246">
        <v>44</v>
      </c>
      <c r="B47" s="266" t="s">
        <v>131</v>
      </c>
      <c r="C47" s="248" t="s">
        <v>187</v>
      </c>
      <c r="D47" s="267" t="s">
        <v>0</v>
      </c>
      <c r="E47" s="249">
        <v>13</v>
      </c>
      <c r="F47" s="250"/>
      <c r="G47" s="251">
        <f t="shared" si="1"/>
        <v>0</v>
      </c>
    </row>
    <row r="48" spans="1:7" ht="21" customHeight="1" x14ac:dyDescent="0.25">
      <c r="A48" s="246">
        <v>46</v>
      </c>
      <c r="B48" s="266" t="s">
        <v>163</v>
      </c>
      <c r="C48" s="248" t="s">
        <v>188</v>
      </c>
      <c r="D48" s="267" t="s">
        <v>0</v>
      </c>
      <c r="E48" s="249">
        <v>11</v>
      </c>
      <c r="F48" s="250"/>
      <c r="G48" s="251">
        <f t="shared" si="1"/>
        <v>0</v>
      </c>
    </row>
    <row r="49" spans="1:14" ht="21" customHeight="1" x14ac:dyDescent="0.25">
      <c r="A49" s="246">
        <v>47</v>
      </c>
      <c r="B49" s="266" t="s">
        <v>165</v>
      </c>
      <c r="C49" s="248" t="s">
        <v>189</v>
      </c>
      <c r="D49" s="267" t="s">
        <v>0</v>
      </c>
      <c r="E49" s="249">
        <v>9</v>
      </c>
      <c r="F49" s="250"/>
      <c r="G49" s="251">
        <f t="shared" si="1"/>
        <v>0</v>
      </c>
    </row>
    <row r="50" spans="1:14" ht="21" customHeight="1" x14ac:dyDescent="0.25">
      <c r="A50" s="246">
        <v>48</v>
      </c>
      <c r="B50" s="266" t="s">
        <v>165</v>
      </c>
      <c r="C50" s="248" t="s">
        <v>190</v>
      </c>
      <c r="D50" s="267" t="s">
        <v>0</v>
      </c>
      <c r="E50" s="249">
        <v>8</v>
      </c>
      <c r="F50" s="250"/>
      <c r="G50" s="251">
        <f t="shared" si="1"/>
        <v>0</v>
      </c>
    </row>
    <row r="51" spans="1:14" ht="21" customHeight="1" x14ac:dyDescent="0.25">
      <c r="A51" s="246">
        <v>49</v>
      </c>
      <c r="B51" s="266" t="s">
        <v>163</v>
      </c>
      <c r="C51" s="248" t="s">
        <v>191</v>
      </c>
      <c r="D51" s="267" t="s">
        <v>0</v>
      </c>
      <c r="E51" s="249">
        <v>24</v>
      </c>
      <c r="F51" s="250"/>
      <c r="G51" s="251">
        <f t="shared" si="1"/>
        <v>0</v>
      </c>
    </row>
    <row r="52" spans="1:14" ht="21" customHeight="1" x14ac:dyDescent="0.25">
      <c r="A52" s="246"/>
      <c r="B52" s="266"/>
      <c r="C52" s="252" t="s">
        <v>192</v>
      </c>
      <c r="D52" s="267"/>
      <c r="E52" s="249"/>
      <c r="F52" s="250"/>
      <c r="G52" s="251"/>
    </row>
    <row r="53" spans="1:14" ht="21" customHeight="1" x14ac:dyDescent="0.25">
      <c r="A53" s="246">
        <v>50</v>
      </c>
      <c r="B53" s="266" t="s">
        <v>163</v>
      </c>
      <c r="C53" s="248" t="s">
        <v>193</v>
      </c>
      <c r="D53" s="267" t="s">
        <v>0</v>
      </c>
      <c r="E53" s="249">
        <v>1</v>
      </c>
      <c r="F53" s="250"/>
      <c r="G53" s="251">
        <f t="shared" si="1"/>
        <v>0</v>
      </c>
    </row>
    <row r="54" spans="1:14" ht="21" customHeight="1" x14ac:dyDescent="0.25">
      <c r="A54" s="246">
        <v>51</v>
      </c>
      <c r="B54" s="266" t="s">
        <v>163</v>
      </c>
      <c r="C54" s="248" t="s">
        <v>194</v>
      </c>
      <c r="D54" s="267" t="s">
        <v>0</v>
      </c>
      <c r="E54" s="249">
        <v>3</v>
      </c>
      <c r="F54" s="250"/>
      <c r="G54" s="251">
        <f t="shared" si="1"/>
        <v>0</v>
      </c>
    </row>
    <row r="55" spans="1:14" ht="21" customHeight="1" x14ac:dyDescent="0.25">
      <c r="A55" s="246">
        <v>52</v>
      </c>
      <c r="B55" s="266" t="s">
        <v>163</v>
      </c>
      <c r="C55" s="248" t="s">
        <v>195</v>
      </c>
      <c r="D55" s="267" t="s">
        <v>0</v>
      </c>
      <c r="E55" s="249">
        <v>3</v>
      </c>
      <c r="F55" s="250"/>
      <c r="G55" s="251">
        <f t="shared" si="1"/>
        <v>0</v>
      </c>
    </row>
    <row r="56" spans="1:14" ht="21" customHeight="1" x14ac:dyDescent="0.25">
      <c r="A56" s="246">
        <v>53</v>
      </c>
      <c r="B56" s="266" t="s">
        <v>163</v>
      </c>
      <c r="C56" s="248" t="s">
        <v>196</v>
      </c>
      <c r="D56" s="267" t="s">
        <v>0</v>
      </c>
      <c r="E56" s="249">
        <v>9</v>
      </c>
      <c r="F56" s="250"/>
      <c r="G56" s="251">
        <f t="shared" si="1"/>
        <v>0</v>
      </c>
    </row>
    <row r="57" spans="1:14" ht="21" customHeight="1" x14ac:dyDescent="0.25">
      <c r="A57" s="246">
        <v>54</v>
      </c>
      <c r="B57" s="266" t="s">
        <v>163</v>
      </c>
      <c r="C57" s="248" t="s">
        <v>197</v>
      </c>
      <c r="D57" s="267" t="s">
        <v>0</v>
      </c>
      <c r="E57" s="249">
        <v>1</v>
      </c>
      <c r="F57" s="250"/>
      <c r="G57" s="251">
        <f t="shared" si="1"/>
        <v>0</v>
      </c>
    </row>
    <row r="58" spans="1:14" ht="21" customHeight="1" x14ac:dyDescent="0.25">
      <c r="A58" s="246">
        <v>55</v>
      </c>
      <c r="B58" s="266" t="s">
        <v>163</v>
      </c>
      <c r="C58" s="253" t="s">
        <v>198</v>
      </c>
      <c r="D58" s="267" t="s">
        <v>0</v>
      </c>
      <c r="E58" s="249">
        <v>1</v>
      </c>
      <c r="F58" s="250"/>
      <c r="G58" s="251">
        <f t="shared" si="1"/>
        <v>0</v>
      </c>
    </row>
    <row r="59" spans="1:14" ht="21" customHeight="1" x14ac:dyDescent="0.25">
      <c r="A59" s="246">
        <v>56</v>
      </c>
      <c r="B59" s="266" t="s">
        <v>163</v>
      </c>
      <c r="C59" s="248" t="s">
        <v>199</v>
      </c>
      <c r="D59" s="267" t="s">
        <v>0</v>
      </c>
      <c r="E59" s="249">
        <v>2</v>
      </c>
      <c r="F59" s="250"/>
      <c r="G59" s="251">
        <f t="shared" si="1"/>
        <v>0</v>
      </c>
    </row>
    <row r="60" spans="1:14" ht="21" customHeight="1" x14ac:dyDescent="0.25">
      <c r="A60" s="246">
        <v>57</v>
      </c>
      <c r="B60" s="266" t="s">
        <v>163</v>
      </c>
      <c r="C60" s="248" t="s">
        <v>200</v>
      </c>
      <c r="D60" s="267" t="s">
        <v>0</v>
      </c>
      <c r="E60" s="249">
        <v>1</v>
      </c>
      <c r="F60" s="250"/>
      <c r="G60" s="251">
        <f t="shared" si="1"/>
        <v>0</v>
      </c>
    </row>
    <row r="61" spans="1:14" ht="21" customHeight="1" x14ac:dyDescent="0.25">
      <c r="A61" s="246">
        <v>58</v>
      </c>
      <c r="B61" s="266" t="s">
        <v>163</v>
      </c>
      <c r="C61" s="248" t="s">
        <v>201</v>
      </c>
      <c r="D61" s="267" t="s">
        <v>0</v>
      </c>
      <c r="E61" s="249">
        <v>2</v>
      </c>
      <c r="F61" s="250"/>
      <c r="G61" s="251">
        <f t="shared" si="1"/>
        <v>0</v>
      </c>
    </row>
    <row r="62" spans="1:14" ht="21" customHeight="1" x14ac:dyDescent="0.25">
      <c r="A62" s="246">
        <v>59</v>
      </c>
      <c r="B62" s="266" t="s">
        <v>163</v>
      </c>
      <c r="C62" s="248" t="s">
        <v>202</v>
      </c>
      <c r="D62" s="267" t="s">
        <v>0</v>
      </c>
      <c r="E62" s="249">
        <v>1</v>
      </c>
      <c r="F62" s="250"/>
      <c r="G62" s="251">
        <f t="shared" si="1"/>
        <v>0</v>
      </c>
    </row>
    <row r="63" spans="1:14" ht="21" customHeight="1" x14ac:dyDescent="0.25">
      <c r="A63" s="246">
        <v>60</v>
      </c>
      <c r="B63" s="266" t="s">
        <v>163</v>
      </c>
      <c r="C63" s="248" t="s">
        <v>203</v>
      </c>
      <c r="D63" s="267" t="s">
        <v>0</v>
      </c>
      <c r="E63" s="249">
        <v>3</v>
      </c>
      <c r="F63" s="250"/>
      <c r="G63" s="251">
        <f t="shared" si="1"/>
        <v>0</v>
      </c>
    </row>
    <row r="64" spans="1:14" ht="21" customHeight="1" x14ac:dyDescent="0.25">
      <c r="A64" s="246">
        <v>61</v>
      </c>
      <c r="B64" s="266" t="s">
        <v>163</v>
      </c>
      <c r="C64" s="248" t="s">
        <v>204</v>
      </c>
      <c r="D64" s="267" t="s">
        <v>0</v>
      </c>
      <c r="E64" s="249">
        <v>1</v>
      </c>
      <c r="F64" s="250"/>
      <c r="G64" s="251">
        <f t="shared" si="1"/>
        <v>0</v>
      </c>
      <c r="N64" s="14"/>
    </row>
    <row r="65" spans="1:9" ht="21" customHeight="1" x14ac:dyDescent="0.25">
      <c r="A65" s="246">
        <v>62</v>
      </c>
      <c r="B65" s="266" t="s">
        <v>163</v>
      </c>
      <c r="C65" s="248" t="s">
        <v>205</v>
      </c>
      <c r="D65" s="267" t="s">
        <v>0</v>
      </c>
      <c r="E65" s="249">
        <v>1</v>
      </c>
      <c r="F65" s="250"/>
      <c r="G65" s="251">
        <f t="shared" si="1"/>
        <v>0</v>
      </c>
    </row>
    <row r="66" spans="1:9" ht="21" customHeight="1" x14ac:dyDescent="0.25">
      <c r="A66" s="246">
        <v>63</v>
      </c>
      <c r="B66" s="266" t="s">
        <v>163</v>
      </c>
      <c r="C66" s="248" t="s">
        <v>206</v>
      </c>
      <c r="D66" s="267" t="s">
        <v>0</v>
      </c>
      <c r="E66" s="249">
        <v>1</v>
      </c>
      <c r="F66" s="250"/>
      <c r="G66" s="251">
        <f t="shared" si="1"/>
        <v>0</v>
      </c>
    </row>
    <row r="67" spans="1:9" ht="21" customHeight="1" x14ac:dyDescent="0.25">
      <c r="A67" s="246"/>
      <c r="B67" s="247"/>
      <c r="C67" s="254" t="s">
        <v>207</v>
      </c>
      <c r="D67" s="267" t="s">
        <v>0</v>
      </c>
      <c r="E67" s="249">
        <f>SUM(E25:E66)</f>
        <v>559</v>
      </c>
      <c r="F67" s="255"/>
      <c r="G67" s="256"/>
    </row>
    <row r="68" spans="1:9" ht="21" customHeight="1" x14ac:dyDescent="0.25">
      <c r="A68" s="198"/>
      <c r="B68" s="239"/>
      <c r="C68" s="258" t="s">
        <v>208</v>
      </c>
      <c r="D68" s="267" t="s">
        <v>0</v>
      </c>
      <c r="E68" s="249">
        <v>20</v>
      </c>
      <c r="F68" s="250"/>
      <c r="G68" s="259">
        <f>E68*F68</f>
        <v>0</v>
      </c>
    </row>
    <row r="69" spans="1:9" ht="21" customHeight="1" x14ac:dyDescent="0.25">
      <c r="A69" s="198"/>
      <c r="B69" s="239"/>
      <c r="C69" s="258" t="s">
        <v>209</v>
      </c>
      <c r="D69" s="267" t="s">
        <v>0</v>
      </c>
      <c r="E69" s="249">
        <v>20</v>
      </c>
      <c r="F69" s="250"/>
      <c r="G69" s="259">
        <f t="shared" ref="G69:G78" si="2">E69*F69</f>
        <v>0</v>
      </c>
    </row>
    <row r="70" spans="1:9" ht="21" customHeight="1" x14ac:dyDescent="0.25">
      <c r="A70" s="198"/>
      <c r="B70" s="239"/>
      <c r="C70" s="258" t="s">
        <v>210</v>
      </c>
      <c r="D70" s="267" t="s">
        <v>0</v>
      </c>
      <c r="E70" s="249">
        <v>76</v>
      </c>
      <c r="F70" s="250"/>
      <c r="G70" s="259">
        <f t="shared" si="2"/>
        <v>0</v>
      </c>
    </row>
    <row r="71" spans="1:9" ht="21" customHeight="1" x14ac:dyDescent="0.25">
      <c r="A71" s="198"/>
      <c r="B71" s="239"/>
      <c r="C71" s="258" t="s">
        <v>211</v>
      </c>
      <c r="D71" s="267" t="s">
        <v>0</v>
      </c>
      <c r="E71" s="249">
        <v>76</v>
      </c>
      <c r="F71" s="260"/>
      <c r="G71" s="259">
        <f t="shared" si="2"/>
        <v>0</v>
      </c>
    </row>
    <row r="72" spans="1:9" ht="21" customHeight="1" x14ac:dyDescent="0.25">
      <c r="A72" s="198"/>
      <c r="B72" s="239"/>
      <c r="C72" s="258" t="s">
        <v>212</v>
      </c>
      <c r="D72" s="267" t="s">
        <v>0</v>
      </c>
      <c r="E72" s="249">
        <v>74</v>
      </c>
      <c r="F72" s="260"/>
      <c r="G72" s="259">
        <f t="shared" si="2"/>
        <v>0</v>
      </c>
    </row>
    <row r="73" spans="1:9" ht="21" customHeight="1" x14ac:dyDescent="0.25">
      <c r="A73" s="198"/>
      <c r="B73" s="239"/>
      <c r="C73" s="258" t="s">
        <v>213</v>
      </c>
      <c r="D73" s="267" t="s">
        <v>0</v>
      </c>
      <c r="E73" s="249">
        <v>74</v>
      </c>
      <c r="F73" s="250"/>
      <c r="G73" s="259">
        <f t="shared" si="2"/>
        <v>0</v>
      </c>
    </row>
    <row r="74" spans="1:9" ht="21" customHeight="1" x14ac:dyDescent="0.25">
      <c r="A74" s="198"/>
      <c r="B74" s="239"/>
      <c r="C74" s="258" t="s">
        <v>214</v>
      </c>
      <c r="D74" s="267" t="s">
        <v>0</v>
      </c>
      <c r="E74" s="249">
        <v>40</v>
      </c>
      <c r="F74" s="250"/>
      <c r="G74" s="259">
        <f t="shared" si="2"/>
        <v>0</v>
      </c>
    </row>
    <row r="75" spans="1:9" ht="21" customHeight="1" x14ac:dyDescent="0.25">
      <c r="A75" s="198"/>
      <c r="B75" s="239"/>
      <c r="C75" s="258" t="s">
        <v>215</v>
      </c>
      <c r="D75" s="267" t="s">
        <v>0</v>
      </c>
      <c r="E75" s="249">
        <v>65</v>
      </c>
      <c r="F75" s="260"/>
      <c r="G75" s="259">
        <f t="shared" si="2"/>
        <v>0</v>
      </c>
    </row>
    <row r="76" spans="1:9" ht="21" customHeight="1" x14ac:dyDescent="0.25">
      <c r="A76" s="198"/>
      <c r="B76" s="239"/>
      <c r="C76" s="258" t="s">
        <v>216</v>
      </c>
      <c r="D76" s="267" t="s">
        <v>0</v>
      </c>
      <c r="E76" s="249">
        <v>65</v>
      </c>
      <c r="F76" s="260"/>
      <c r="G76" s="259">
        <f t="shared" si="2"/>
        <v>0</v>
      </c>
      <c r="H76" s="213"/>
      <c r="I76" s="12"/>
    </row>
    <row r="77" spans="1:9" ht="21" customHeight="1" x14ac:dyDescent="0.25">
      <c r="A77" s="198"/>
      <c r="B77" s="239"/>
      <c r="C77" s="258" t="s">
        <v>217</v>
      </c>
      <c r="D77" s="267" t="s">
        <v>0</v>
      </c>
      <c r="E77" s="249">
        <v>67</v>
      </c>
      <c r="F77" s="260"/>
      <c r="G77" s="259">
        <f t="shared" si="2"/>
        <v>0</v>
      </c>
      <c r="H77" s="12"/>
      <c r="I77" s="12"/>
    </row>
    <row r="78" spans="1:9" ht="21" customHeight="1" x14ac:dyDescent="0.25">
      <c r="A78" s="198"/>
      <c r="B78" s="239"/>
      <c r="C78" s="258" t="s">
        <v>218</v>
      </c>
      <c r="D78" s="267" t="s">
        <v>0</v>
      </c>
      <c r="E78" s="249">
        <v>66</v>
      </c>
      <c r="F78" s="260"/>
      <c r="G78" s="259">
        <f t="shared" si="2"/>
        <v>0</v>
      </c>
      <c r="H78" s="12"/>
      <c r="I78" s="12"/>
    </row>
    <row r="79" spans="1:9" ht="21" customHeight="1" x14ac:dyDescent="0.25">
      <c r="A79" s="198"/>
      <c r="B79" s="239"/>
      <c r="C79" s="254" t="s">
        <v>219</v>
      </c>
      <c r="D79" s="267" t="s">
        <v>0</v>
      </c>
      <c r="E79" s="261">
        <f>SUM(E68:E78)</f>
        <v>643</v>
      </c>
      <c r="F79" s="262"/>
      <c r="G79" s="263"/>
      <c r="H79" s="12"/>
      <c r="I79" s="12"/>
    </row>
    <row r="80" spans="1:9" ht="21" customHeight="1" x14ac:dyDescent="0.25">
      <c r="A80" s="198"/>
      <c r="B80" s="239"/>
      <c r="C80" s="248" t="s">
        <v>262</v>
      </c>
      <c r="D80" s="264" t="s">
        <v>0</v>
      </c>
      <c r="E80" s="265">
        <v>157</v>
      </c>
      <c r="F80" s="250"/>
      <c r="G80" s="251"/>
      <c r="H80" s="12"/>
      <c r="I80" s="12"/>
    </row>
    <row r="81" spans="1:9" ht="21" customHeight="1" x14ac:dyDescent="0.2">
      <c r="A81" s="114"/>
      <c r="B81" s="239"/>
      <c r="C81" s="194" t="s">
        <v>263</v>
      </c>
      <c r="D81" s="24" t="s">
        <v>0</v>
      </c>
      <c r="E81" s="58">
        <v>40</v>
      </c>
      <c r="F81" s="220"/>
      <c r="G81" s="55"/>
      <c r="H81" s="12"/>
      <c r="I81" s="12"/>
    </row>
    <row r="82" spans="1:9" ht="21" customHeight="1" x14ac:dyDescent="0.2">
      <c r="A82" s="114"/>
      <c r="B82" s="39"/>
      <c r="C82" s="235" t="s">
        <v>39</v>
      </c>
      <c r="D82" s="16"/>
      <c r="E82" s="16"/>
      <c r="F82" s="86"/>
      <c r="G82" s="123">
        <f>SUM(G25:G81)</f>
        <v>0</v>
      </c>
    </row>
    <row r="83" spans="1:9" ht="21" customHeight="1" x14ac:dyDescent="0.2">
      <c r="A83" s="50"/>
      <c r="B83" s="39"/>
      <c r="C83" s="235" t="s">
        <v>113</v>
      </c>
      <c r="D83" s="16"/>
      <c r="E83" s="16"/>
      <c r="F83" s="86"/>
      <c r="G83" s="123">
        <f>G82*0.2</f>
        <v>0</v>
      </c>
    </row>
    <row r="84" spans="1:9" ht="21" customHeight="1" x14ac:dyDescent="0.2">
      <c r="A84" s="50"/>
      <c r="B84" s="39"/>
      <c r="C84" s="235" t="s">
        <v>77</v>
      </c>
      <c r="D84" s="16"/>
      <c r="E84" s="16"/>
      <c r="F84" s="86"/>
      <c r="G84" s="123">
        <f>(G82+G83)*0.03</f>
        <v>0</v>
      </c>
    </row>
    <row r="85" spans="1:9" ht="21" customHeight="1" x14ac:dyDescent="0.2">
      <c r="A85" s="234"/>
      <c r="B85" s="235"/>
      <c r="C85" s="235"/>
      <c r="D85" s="235"/>
      <c r="E85" s="235"/>
      <c r="F85" s="235"/>
      <c r="G85" s="126">
        <f>G82+G83+G84</f>
        <v>0</v>
      </c>
    </row>
    <row r="86" spans="1:9" ht="21" customHeight="1" x14ac:dyDescent="0.2">
      <c r="A86" s="234" t="s">
        <v>28</v>
      </c>
      <c r="B86" s="235"/>
      <c r="C86" s="235"/>
      <c r="D86" s="235"/>
      <c r="E86" s="16"/>
      <c r="F86" s="86"/>
      <c r="G86" s="126"/>
    </row>
    <row r="87" spans="1:9" ht="21" customHeight="1" x14ac:dyDescent="0.2">
      <c r="A87" s="199" t="s">
        <v>29</v>
      </c>
      <c r="B87" s="195"/>
      <c r="C87" s="195"/>
      <c r="D87" s="240"/>
      <c r="E87" s="240"/>
      <c r="F87" s="240"/>
      <c r="G87" s="241"/>
    </row>
    <row r="88" spans="1:9" ht="21" customHeight="1" x14ac:dyDescent="0.2">
      <c r="A88" s="200"/>
      <c r="B88" s="237" t="s">
        <v>30</v>
      </c>
      <c r="C88" s="237"/>
      <c r="D88" s="237" t="s">
        <v>5</v>
      </c>
      <c r="E88" s="237" t="s">
        <v>6</v>
      </c>
      <c r="F88" s="85" t="s">
        <v>7</v>
      </c>
      <c r="G88" s="51" t="s">
        <v>36</v>
      </c>
    </row>
    <row r="89" spans="1:9" ht="21" customHeight="1" x14ac:dyDescent="0.2">
      <c r="A89" s="47" t="s">
        <v>2</v>
      </c>
      <c r="B89" s="243"/>
      <c r="C89" s="228" t="s">
        <v>147</v>
      </c>
      <c r="D89" s="237" t="s">
        <v>86</v>
      </c>
      <c r="E89" s="237">
        <v>0.05</v>
      </c>
      <c r="F89" s="85"/>
      <c r="G89" s="52">
        <f>E89*F89</f>
        <v>0</v>
      </c>
    </row>
    <row r="90" spans="1:9" ht="33" customHeight="1" x14ac:dyDescent="0.2">
      <c r="A90" s="47">
        <v>1</v>
      </c>
      <c r="B90" s="243"/>
      <c r="C90" s="228" t="s">
        <v>54</v>
      </c>
      <c r="D90" s="40"/>
      <c r="E90" s="24"/>
      <c r="F90" s="85"/>
      <c r="G90" s="52">
        <f>G89*0.1</f>
        <v>0</v>
      </c>
    </row>
    <row r="91" spans="1:9" ht="21" customHeight="1" x14ac:dyDescent="0.2">
      <c r="A91" s="47"/>
      <c r="B91" s="243"/>
      <c r="C91" s="228" t="s">
        <v>104</v>
      </c>
      <c r="D91" s="237" t="s">
        <v>18</v>
      </c>
      <c r="E91" s="22">
        <f>PRODUCT(E6,0.05)</f>
        <v>3.7</v>
      </c>
      <c r="F91" s="85"/>
      <c r="G91" s="48">
        <f>E91*F91</f>
        <v>0</v>
      </c>
    </row>
    <row r="92" spans="1:9" ht="33" customHeight="1" x14ac:dyDescent="0.2">
      <c r="A92" s="47">
        <v>2</v>
      </c>
      <c r="B92" s="243"/>
      <c r="C92" s="228" t="s">
        <v>103</v>
      </c>
      <c r="D92" s="237"/>
      <c r="E92" s="41"/>
      <c r="F92" s="85"/>
      <c r="G92" s="48">
        <f>PRODUCT(G91,0.2)</f>
        <v>0</v>
      </c>
    </row>
    <row r="93" spans="1:9" ht="21" customHeight="1" x14ac:dyDescent="0.2">
      <c r="A93" s="47"/>
      <c r="B93" s="243"/>
      <c r="C93" s="228" t="s">
        <v>76</v>
      </c>
      <c r="D93" s="40"/>
      <c r="E93" s="41"/>
      <c r="F93" s="85"/>
      <c r="G93" s="48">
        <f>(G91+G92)*0.05</f>
        <v>0</v>
      </c>
    </row>
    <row r="94" spans="1:9" ht="33" customHeight="1" x14ac:dyDescent="0.2">
      <c r="A94" s="47"/>
      <c r="B94" s="243"/>
      <c r="C94" s="238" t="s">
        <v>149</v>
      </c>
      <c r="D94" s="24" t="s">
        <v>18</v>
      </c>
      <c r="E94" s="24">
        <v>4.5599999999999996</v>
      </c>
      <c r="F94" s="87"/>
      <c r="G94" s="55">
        <f>E94*F94</f>
        <v>0</v>
      </c>
    </row>
    <row r="95" spans="1:9" ht="21" customHeight="1" x14ac:dyDescent="0.2">
      <c r="A95" s="53">
        <v>3</v>
      </c>
      <c r="B95" s="190"/>
      <c r="C95" s="190" t="s">
        <v>150</v>
      </c>
      <c r="D95" s="24" t="s">
        <v>108</v>
      </c>
      <c r="E95" s="24"/>
      <c r="F95" s="87"/>
      <c r="G95" s="55">
        <f>G94*0.3</f>
        <v>0</v>
      </c>
    </row>
    <row r="96" spans="1:9" ht="21" customHeight="1" x14ac:dyDescent="0.2">
      <c r="A96" s="201"/>
      <c r="B96" s="243"/>
      <c r="C96" s="268" t="s">
        <v>76</v>
      </c>
      <c r="D96" s="24"/>
      <c r="E96" s="24"/>
      <c r="F96" s="87"/>
      <c r="G96" s="55">
        <f>(G94+G95)*0.05</f>
        <v>0</v>
      </c>
    </row>
    <row r="97" spans="1:8" ht="21" customHeight="1" x14ac:dyDescent="0.2">
      <c r="A97" s="53"/>
      <c r="B97" s="243"/>
      <c r="C97" s="228" t="s">
        <v>154</v>
      </c>
      <c r="D97" s="237" t="s">
        <v>18</v>
      </c>
      <c r="E97" s="237">
        <f>PRODUCT(E2,0.04,6)</f>
        <v>17.759999999999998</v>
      </c>
      <c r="F97" s="85"/>
      <c r="G97" s="48">
        <f>E97*F97</f>
        <v>0</v>
      </c>
    </row>
    <row r="98" spans="1:8" ht="21" customHeight="1" thickBot="1" x14ac:dyDescent="0.3">
      <c r="A98" s="183"/>
      <c r="B98" s="277" t="s">
        <v>35</v>
      </c>
      <c r="C98" s="277"/>
      <c r="D98" s="231"/>
      <c r="E98" s="231"/>
      <c r="F98" s="231"/>
      <c r="G98" s="56">
        <f>SUM(G89:G97)</f>
        <v>0</v>
      </c>
    </row>
    <row r="99" spans="1:8" ht="21" customHeight="1" x14ac:dyDescent="0.2">
      <c r="B99" s="42"/>
      <c r="C99" s="42"/>
      <c r="D99" s="42"/>
      <c r="E99" s="91"/>
      <c r="F99" s="88"/>
      <c r="G99" s="43"/>
    </row>
    <row r="100" spans="1:8" ht="21" customHeight="1" x14ac:dyDescent="0.25">
      <c r="A100" s="42"/>
      <c r="B100" s="25"/>
      <c r="C100" s="221" t="s">
        <v>156</v>
      </c>
      <c r="D100" s="222"/>
      <c r="E100" s="223"/>
      <c r="F100" s="224"/>
      <c r="G100" s="225">
        <f>G20+G98+G85</f>
        <v>0</v>
      </c>
      <c r="H100" s="226"/>
    </row>
    <row r="101" spans="1:8" ht="21" customHeight="1" x14ac:dyDescent="0.2">
      <c r="A101" s="276">
        <v>98</v>
      </c>
      <c r="B101" s="276"/>
      <c r="C101" s="276"/>
      <c r="D101" s="276"/>
      <c r="E101" s="276"/>
      <c r="F101" s="227"/>
      <c r="G101" s="213"/>
      <c r="H101" s="12"/>
    </row>
    <row r="102" spans="1:8" x14ac:dyDescent="0.2">
      <c r="C102" s="12"/>
      <c r="D102" s="12"/>
      <c r="E102" s="212"/>
      <c r="F102" s="227"/>
      <c r="G102" s="12"/>
      <c r="H102" s="12"/>
    </row>
    <row r="103" spans="1:8" x14ac:dyDescent="0.2">
      <c r="G103"/>
    </row>
    <row r="104" spans="1:8" x14ac:dyDescent="0.2">
      <c r="G104"/>
    </row>
    <row r="105" spans="1:8" x14ac:dyDescent="0.2">
      <c r="G105"/>
    </row>
    <row r="106" spans="1:8" x14ac:dyDescent="0.2">
      <c r="G106"/>
    </row>
    <row r="107" spans="1:8" x14ac:dyDescent="0.2">
      <c r="G107"/>
    </row>
    <row r="108" spans="1:8" x14ac:dyDescent="0.2">
      <c r="G108"/>
    </row>
    <row r="109" spans="1:8" x14ac:dyDescent="0.2">
      <c r="G109"/>
    </row>
    <row r="110" spans="1:8" x14ac:dyDescent="0.2">
      <c r="G110"/>
    </row>
    <row r="111" spans="1:8" x14ac:dyDescent="0.2">
      <c r="G111"/>
    </row>
    <row r="112" spans="1:8" x14ac:dyDescent="0.2">
      <c r="G112"/>
    </row>
    <row r="113" spans="7:7" x14ac:dyDescent="0.2">
      <c r="G113"/>
    </row>
    <row r="114" spans="7:7" x14ac:dyDescent="0.2">
      <c r="G114"/>
    </row>
    <row r="115" spans="7:7" x14ac:dyDescent="0.2">
      <c r="G115"/>
    </row>
    <row r="116" spans="7:7" x14ac:dyDescent="0.2">
      <c r="G116"/>
    </row>
    <row r="117" spans="7:7" x14ac:dyDescent="0.2">
      <c r="G117"/>
    </row>
    <row r="118" spans="7:7" x14ac:dyDescent="0.2">
      <c r="G118"/>
    </row>
    <row r="119" spans="7:7" x14ac:dyDescent="0.2">
      <c r="G119"/>
    </row>
    <row r="120" spans="7:7" x14ac:dyDescent="0.2">
      <c r="G120"/>
    </row>
    <row r="121" spans="7:7" x14ac:dyDescent="0.2">
      <c r="G121"/>
    </row>
    <row r="122" spans="7:7" x14ac:dyDescent="0.2">
      <c r="G122"/>
    </row>
    <row r="123" spans="7:7" x14ac:dyDescent="0.2">
      <c r="G123"/>
    </row>
    <row r="124" spans="7:7" x14ac:dyDescent="0.2">
      <c r="G124"/>
    </row>
    <row r="125" spans="7:7" x14ac:dyDescent="0.2">
      <c r="G125"/>
    </row>
    <row r="126" spans="7:7" x14ac:dyDescent="0.2">
      <c r="G126"/>
    </row>
    <row r="127" spans="7:7" x14ac:dyDescent="0.2">
      <c r="G127"/>
    </row>
    <row r="128" spans="7:7" x14ac:dyDescent="0.2">
      <c r="G128"/>
    </row>
    <row r="129" spans="7:7" x14ac:dyDescent="0.2">
      <c r="G129"/>
    </row>
    <row r="130" spans="7:7" x14ac:dyDescent="0.2">
      <c r="G130"/>
    </row>
    <row r="131" spans="7:7" x14ac:dyDescent="0.2">
      <c r="G131"/>
    </row>
    <row r="132" spans="7:7" x14ac:dyDescent="0.2">
      <c r="G132"/>
    </row>
    <row r="133" spans="7:7" x14ac:dyDescent="0.2">
      <c r="G133"/>
    </row>
    <row r="134" spans="7:7" x14ac:dyDescent="0.2">
      <c r="G134"/>
    </row>
    <row r="135" spans="7:7" x14ac:dyDescent="0.2">
      <c r="G135"/>
    </row>
    <row r="136" spans="7:7" x14ac:dyDescent="0.2">
      <c r="G136"/>
    </row>
    <row r="137" spans="7:7" x14ac:dyDescent="0.2">
      <c r="G137"/>
    </row>
    <row r="138" spans="7:7" x14ac:dyDescent="0.2">
      <c r="G138"/>
    </row>
    <row r="139" spans="7:7" x14ac:dyDescent="0.2">
      <c r="G139"/>
    </row>
    <row r="140" spans="7:7" x14ac:dyDescent="0.2">
      <c r="G140"/>
    </row>
    <row r="141" spans="7:7" x14ac:dyDescent="0.2">
      <c r="G141"/>
    </row>
    <row r="142" spans="7:7" x14ac:dyDescent="0.2">
      <c r="G142"/>
    </row>
    <row r="143" spans="7:7" x14ac:dyDescent="0.2">
      <c r="G143"/>
    </row>
    <row r="144" spans="7:7" x14ac:dyDescent="0.2">
      <c r="G144"/>
    </row>
    <row r="145" spans="7:7" x14ac:dyDescent="0.2">
      <c r="G145"/>
    </row>
    <row r="146" spans="7:7" x14ac:dyDescent="0.2">
      <c r="G146"/>
    </row>
    <row r="147" spans="7:7" x14ac:dyDescent="0.2">
      <c r="G147"/>
    </row>
    <row r="148" spans="7:7" x14ac:dyDescent="0.2">
      <c r="G148"/>
    </row>
    <row r="149" spans="7:7" x14ac:dyDescent="0.2">
      <c r="G149"/>
    </row>
    <row r="150" spans="7:7" x14ac:dyDescent="0.2">
      <c r="G150"/>
    </row>
    <row r="151" spans="7:7" x14ac:dyDescent="0.2">
      <c r="G151"/>
    </row>
    <row r="152" spans="7:7" x14ac:dyDescent="0.2">
      <c r="G152"/>
    </row>
    <row r="153" spans="7:7" x14ac:dyDescent="0.2">
      <c r="G153"/>
    </row>
    <row r="154" spans="7:7" x14ac:dyDescent="0.2">
      <c r="G154"/>
    </row>
    <row r="155" spans="7:7" x14ac:dyDescent="0.2">
      <c r="G155"/>
    </row>
    <row r="156" spans="7:7" x14ac:dyDescent="0.2">
      <c r="G156"/>
    </row>
    <row r="157" spans="7:7" x14ac:dyDescent="0.2">
      <c r="G157"/>
    </row>
    <row r="158" spans="7:7" x14ac:dyDescent="0.2">
      <c r="G158"/>
    </row>
    <row r="159" spans="7:7" x14ac:dyDescent="0.2">
      <c r="G159"/>
    </row>
    <row r="160" spans="7:7" x14ac:dyDescent="0.2">
      <c r="G160"/>
    </row>
    <row r="161" spans="7:7" x14ac:dyDescent="0.2">
      <c r="G161"/>
    </row>
    <row r="162" spans="7:7" x14ac:dyDescent="0.2">
      <c r="G162"/>
    </row>
    <row r="163" spans="7:7" x14ac:dyDescent="0.2">
      <c r="G163"/>
    </row>
    <row r="164" spans="7:7" x14ac:dyDescent="0.2">
      <c r="G164"/>
    </row>
    <row r="165" spans="7:7" x14ac:dyDescent="0.2">
      <c r="G165"/>
    </row>
  </sheetData>
  <sortState xmlns:xlrd2="http://schemas.microsoft.com/office/spreadsheetml/2017/richdata2" ref="C26:C34">
    <sortCondition ref="C26"/>
  </sortState>
  <mergeCells count="7">
    <mergeCell ref="A101:E101"/>
    <mergeCell ref="B98:C98"/>
    <mergeCell ref="A1:G1"/>
    <mergeCell ref="A3:G3"/>
    <mergeCell ref="A17:G17"/>
    <mergeCell ref="A20:F20"/>
    <mergeCell ref="A23:G23"/>
  </mergeCells>
  <phoneticPr fontId="0" type="noConversion"/>
  <pageMargins left="0.78740157499999996" right="0.78740157499999996" top="0.984251969" bottom="0.984251969" header="0.4921259845" footer="0.4921259845"/>
  <pageSetup paperSize="9" scale="62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165"/>
  <sheetViews>
    <sheetView topLeftCell="A49" zoomScaleNormal="100" workbookViewId="0">
      <selection activeCell="I61" sqref="I61"/>
    </sheetView>
  </sheetViews>
  <sheetFormatPr defaultRowHeight="12.75" x14ac:dyDescent="0.2"/>
  <cols>
    <col min="1" max="1" width="6" customWidth="1"/>
    <col min="2" max="2" width="24" customWidth="1"/>
    <col min="3" max="3" width="63.7109375" customWidth="1"/>
    <col min="4" max="4" width="6.42578125" customWidth="1"/>
    <col min="5" max="5" width="12.7109375" customWidth="1"/>
    <col min="6" max="6" width="12.85546875" customWidth="1"/>
    <col min="7" max="7" width="18" style="14" customWidth="1"/>
    <col min="9" max="9" width="36.85546875" customWidth="1"/>
    <col min="14" max="14" width="15.140625" bestFit="1" customWidth="1"/>
  </cols>
  <sheetData>
    <row r="1" spans="1:14" s="1" customFormat="1" ht="21" customHeight="1" thickBot="1" x14ac:dyDescent="0.25">
      <c r="A1" s="303" t="s">
        <v>260</v>
      </c>
      <c r="B1" s="304"/>
      <c r="C1" s="304"/>
      <c r="D1" s="304"/>
      <c r="E1" s="304"/>
      <c r="F1" s="304"/>
      <c r="G1" s="305"/>
    </row>
    <row r="2" spans="1:14" s="1" customFormat="1" ht="21" customHeight="1" x14ac:dyDescent="0.2">
      <c r="A2" s="191"/>
      <c r="B2" s="192"/>
      <c r="C2" s="192"/>
      <c r="D2" s="192"/>
      <c r="E2" s="192">
        <v>72</v>
      </c>
      <c r="F2" s="192" t="s">
        <v>14</v>
      </c>
      <c r="G2" s="116"/>
    </row>
    <row r="3" spans="1:14" s="1" customFormat="1" ht="21" customHeight="1" x14ac:dyDescent="0.2">
      <c r="A3" s="281" t="s">
        <v>1</v>
      </c>
      <c r="B3" s="282"/>
      <c r="C3" s="282"/>
      <c r="D3" s="282"/>
      <c r="E3" s="282"/>
      <c r="F3" s="282"/>
      <c r="G3" s="283"/>
    </row>
    <row r="4" spans="1:14" s="1" customFormat="1" ht="21" customHeight="1" x14ac:dyDescent="0.2">
      <c r="A4" s="45" t="s">
        <v>2</v>
      </c>
      <c r="B4" s="17" t="s">
        <v>3</v>
      </c>
      <c r="C4" s="27" t="s">
        <v>4</v>
      </c>
      <c r="D4" s="18" t="s">
        <v>5</v>
      </c>
      <c r="E4" s="18" t="s">
        <v>6</v>
      </c>
      <c r="F4" s="18" t="s">
        <v>7</v>
      </c>
      <c r="G4" s="117" t="s">
        <v>36</v>
      </c>
      <c r="H4" s="185"/>
      <c r="I4"/>
      <c r="J4" s="179"/>
      <c r="K4" s="179"/>
      <c r="L4"/>
      <c r="M4" s="2"/>
      <c r="N4"/>
    </row>
    <row r="5" spans="1:14" s="1" customFormat="1" ht="21" customHeight="1" x14ac:dyDescent="0.2">
      <c r="A5" s="236" t="s">
        <v>9</v>
      </c>
      <c r="B5" s="28"/>
      <c r="C5" s="242"/>
      <c r="D5" s="18"/>
      <c r="E5" s="18"/>
      <c r="F5" s="17"/>
      <c r="G5" s="46"/>
      <c r="H5" s="185"/>
      <c r="I5"/>
      <c r="J5" s="179"/>
      <c r="K5" s="179"/>
      <c r="L5"/>
      <c r="M5" s="2"/>
      <c r="N5"/>
    </row>
    <row r="6" spans="1:14" s="1" customFormat="1" ht="33" customHeight="1" x14ac:dyDescent="0.2">
      <c r="A6" s="45">
        <v>1</v>
      </c>
      <c r="B6" s="17" t="s">
        <v>56</v>
      </c>
      <c r="C6" s="242" t="s">
        <v>148</v>
      </c>
      <c r="D6" s="18" t="s">
        <v>14</v>
      </c>
      <c r="E6" s="29">
        <v>72</v>
      </c>
      <c r="F6" s="19"/>
      <c r="G6" s="118">
        <f t="shared" ref="G6:G19" si="0">E6*F6</f>
        <v>0</v>
      </c>
      <c r="H6" s="186"/>
      <c r="I6" s="290"/>
      <c r="J6" s="290"/>
      <c r="K6" s="290"/>
      <c r="L6" s="290"/>
      <c r="M6" s="290"/>
      <c r="N6" s="290"/>
    </row>
    <row r="7" spans="1:14" s="1" customFormat="1" ht="21" customHeight="1" x14ac:dyDescent="0.2">
      <c r="A7" s="45">
        <v>2</v>
      </c>
      <c r="B7" s="17" t="s">
        <v>57</v>
      </c>
      <c r="C7" s="242" t="s">
        <v>60</v>
      </c>
      <c r="D7" s="18" t="s">
        <v>14</v>
      </c>
      <c r="E7" s="29">
        <f>PRODUCT(E2,0.8,2)</f>
        <v>115.2</v>
      </c>
      <c r="F7" s="19"/>
      <c r="G7" s="46">
        <f t="shared" si="0"/>
        <v>0</v>
      </c>
      <c r="H7" s="187"/>
      <c r="J7" s="170"/>
      <c r="K7" s="170"/>
      <c r="M7" s="2"/>
    </row>
    <row r="8" spans="1:14" s="1" customFormat="1" ht="33" customHeight="1" x14ac:dyDescent="0.2">
      <c r="A8" s="45">
        <v>3</v>
      </c>
      <c r="B8" s="17" t="s">
        <v>59</v>
      </c>
      <c r="C8" s="242" t="s">
        <v>58</v>
      </c>
      <c r="D8" s="18" t="s">
        <v>14</v>
      </c>
      <c r="E8" s="29">
        <f>PRODUCT(E2,0.2)</f>
        <v>14.4</v>
      </c>
      <c r="F8" s="19"/>
      <c r="G8" s="46">
        <f t="shared" si="0"/>
        <v>0</v>
      </c>
      <c r="H8" s="188"/>
      <c r="I8" s="2"/>
      <c r="J8" s="174"/>
      <c r="K8" s="174"/>
      <c r="L8" s="2"/>
      <c r="M8" s="2"/>
      <c r="N8" s="2"/>
    </row>
    <row r="9" spans="1:14" s="1" customFormat="1" ht="33" customHeight="1" x14ac:dyDescent="0.2">
      <c r="A9" s="45">
        <v>4</v>
      </c>
      <c r="B9" s="17" t="s">
        <v>62</v>
      </c>
      <c r="C9" s="242" t="s">
        <v>61</v>
      </c>
      <c r="D9" s="18" t="s">
        <v>14</v>
      </c>
      <c r="E9" s="29">
        <f>PRODUCT(E2,0.2)</f>
        <v>14.4</v>
      </c>
      <c r="F9" s="19"/>
      <c r="G9" s="46">
        <f t="shared" si="0"/>
        <v>0</v>
      </c>
      <c r="J9" s="3"/>
    </row>
    <row r="10" spans="1:14" s="1" customFormat="1" ht="21" customHeight="1" x14ac:dyDescent="0.2">
      <c r="A10" s="45">
        <v>5</v>
      </c>
      <c r="B10" s="17" t="s">
        <v>64</v>
      </c>
      <c r="C10" s="242" t="s">
        <v>63</v>
      </c>
      <c r="D10" s="18" t="s">
        <v>14</v>
      </c>
      <c r="E10" s="29">
        <f>PRODUCT(E2,1)</f>
        <v>72</v>
      </c>
      <c r="F10" s="19"/>
      <c r="G10" s="46">
        <f t="shared" si="0"/>
        <v>0</v>
      </c>
      <c r="J10" s="3"/>
    </row>
    <row r="11" spans="1:14" s="1" customFormat="1" ht="21" customHeight="1" x14ac:dyDescent="0.2">
      <c r="A11" s="47">
        <v>6</v>
      </c>
      <c r="B11" s="237" t="s">
        <v>65</v>
      </c>
      <c r="C11" s="228" t="s">
        <v>114</v>
      </c>
      <c r="D11" s="22" t="s">
        <v>18</v>
      </c>
      <c r="E11" s="30">
        <f>PRODUCT(E2,0.03)</f>
        <v>2.16</v>
      </c>
      <c r="F11" s="23"/>
      <c r="G11" s="48">
        <f t="shared" si="0"/>
        <v>0</v>
      </c>
      <c r="J11" s="13"/>
    </row>
    <row r="12" spans="1:14" s="1" customFormat="1" ht="33" customHeight="1" x14ac:dyDescent="0.2">
      <c r="A12" s="45">
        <v>7</v>
      </c>
      <c r="B12" s="17" t="s">
        <v>62</v>
      </c>
      <c r="C12" s="242" t="s">
        <v>66</v>
      </c>
      <c r="D12" s="18" t="s">
        <v>14</v>
      </c>
      <c r="E12" s="29">
        <f>PRODUCT(E2,1)</f>
        <v>72</v>
      </c>
      <c r="F12" s="19"/>
      <c r="G12" s="46">
        <f t="shared" si="0"/>
        <v>0</v>
      </c>
      <c r="J12" s="3"/>
    </row>
    <row r="13" spans="1:14" s="1" customFormat="1" ht="21" customHeight="1" x14ac:dyDescent="0.2">
      <c r="A13" s="45">
        <v>8</v>
      </c>
      <c r="B13" s="17" t="s">
        <v>64</v>
      </c>
      <c r="C13" s="242" t="s">
        <v>63</v>
      </c>
      <c r="D13" s="18" t="s">
        <v>14</v>
      </c>
      <c r="E13" s="29">
        <f>PRODUCT(E2,1)</f>
        <v>72</v>
      </c>
      <c r="F13" s="19"/>
      <c r="G13" s="46">
        <f t="shared" si="0"/>
        <v>0</v>
      </c>
      <c r="J13" s="3"/>
    </row>
    <row r="14" spans="1:14" s="1" customFormat="1" ht="33" customHeight="1" x14ac:dyDescent="0.2">
      <c r="A14" s="45">
        <v>9</v>
      </c>
      <c r="B14" s="17">
        <v>182111111</v>
      </c>
      <c r="C14" s="242" t="s">
        <v>259</v>
      </c>
      <c r="D14" s="18" t="s">
        <v>14</v>
      </c>
      <c r="E14" s="29">
        <v>25</v>
      </c>
      <c r="F14" s="19"/>
      <c r="G14" s="46">
        <f t="shared" si="0"/>
        <v>0</v>
      </c>
      <c r="J14" s="3"/>
    </row>
    <row r="15" spans="1:14" s="1" customFormat="1" ht="33" customHeight="1" x14ac:dyDescent="0.2">
      <c r="A15" s="45">
        <v>10</v>
      </c>
      <c r="B15" s="237" t="s">
        <v>72</v>
      </c>
      <c r="C15" s="228" t="s">
        <v>87</v>
      </c>
      <c r="D15" s="18" t="s">
        <v>0</v>
      </c>
      <c r="E15" s="29">
        <v>70</v>
      </c>
      <c r="F15" s="19"/>
      <c r="G15" s="46">
        <f t="shared" si="0"/>
        <v>0</v>
      </c>
      <c r="J15" s="3"/>
    </row>
    <row r="16" spans="1:14" s="1" customFormat="1" ht="33" customHeight="1" x14ac:dyDescent="0.2">
      <c r="A16" s="45">
        <v>11</v>
      </c>
      <c r="B16" s="237">
        <v>184102110</v>
      </c>
      <c r="C16" s="228" t="s">
        <v>115</v>
      </c>
      <c r="D16" s="18" t="s">
        <v>0</v>
      </c>
      <c r="E16" s="29">
        <v>70</v>
      </c>
      <c r="F16" s="19"/>
      <c r="G16" s="46">
        <f t="shared" si="0"/>
        <v>0</v>
      </c>
      <c r="J16" s="3"/>
    </row>
    <row r="17" spans="1:10" s="1" customFormat="1" ht="33" customHeight="1" x14ac:dyDescent="0.2">
      <c r="A17" s="45">
        <v>12</v>
      </c>
      <c r="B17" s="237" t="s">
        <v>159</v>
      </c>
      <c r="C17" s="228" t="s">
        <v>160</v>
      </c>
      <c r="D17" s="18" t="s">
        <v>0</v>
      </c>
      <c r="E17" s="29">
        <v>3</v>
      </c>
      <c r="F17" s="19"/>
      <c r="G17" s="46">
        <f t="shared" si="0"/>
        <v>0</v>
      </c>
      <c r="J17" s="3"/>
    </row>
    <row r="18" spans="1:10" s="1" customFormat="1" ht="33" customHeight="1" x14ac:dyDescent="0.2">
      <c r="A18" s="45">
        <v>13</v>
      </c>
      <c r="B18" s="237">
        <v>184102112</v>
      </c>
      <c r="C18" s="228" t="s">
        <v>161</v>
      </c>
      <c r="D18" s="18" t="s">
        <v>0</v>
      </c>
      <c r="E18" s="29">
        <v>3</v>
      </c>
      <c r="F18" s="19"/>
      <c r="G18" s="46">
        <f t="shared" si="0"/>
        <v>0</v>
      </c>
      <c r="J18" s="3"/>
    </row>
    <row r="19" spans="1:10" s="1" customFormat="1" ht="21" customHeight="1" x14ac:dyDescent="0.2">
      <c r="A19" s="47">
        <v>14</v>
      </c>
      <c r="B19" s="17" t="s">
        <v>71</v>
      </c>
      <c r="C19" s="31" t="s">
        <v>44</v>
      </c>
      <c r="D19" s="18" t="s">
        <v>14</v>
      </c>
      <c r="E19" s="29">
        <f>PRODUCT(E2,1)</f>
        <v>72</v>
      </c>
      <c r="F19" s="20"/>
      <c r="G19" s="46">
        <f t="shared" si="0"/>
        <v>0</v>
      </c>
      <c r="J19" s="3"/>
    </row>
    <row r="20" spans="1:10" ht="21" customHeight="1" x14ac:dyDescent="0.2">
      <c r="A20" s="293" t="s">
        <v>40</v>
      </c>
      <c r="B20" s="294"/>
      <c r="C20" s="294"/>
      <c r="D20" s="294"/>
      <c r="E20" s="294"/>
      <c r="F20" s="294"/>
      <c r="G20" s="302"/>
      <c r="H20" s="6"/>
      <c r="I20" s="6"/>
    </row>
    <row r="21" spans="1:10" ht="21" customHeight="1" x14ac:dyDescent="0.2">
      <c r="A21" s="45">
        <v>15</v>
      </c>
      <c r="B21" s="17" t="s">
        <v>73</v>
      </c>
      <c r="C21" s="242" t="s">
        <v>43</v>
      </c>
      <c r="D21" s="18" t="s">
        <v>14</v>
      </c>
      <c r="E21" s="49">
        <f>PRODUCT(E2,2)</f>
        <v>144</v>
      </c>
      <c r="F21" s="19"/>
      <c r="G21" s="46">
        <f>E21*F21</f>
        <v>0</v>
      </c>
      <c r="H21" s="7"/>
      <c r="I21" s="7"/>
    </row>
    <row r="22" spans="1:10" ht="21" customHeight="1" x14ac:dyDescent="0.2">
      <c r="A22" s="45">
        <v>16</v>
      </c>
      <c r="B22" s="17" t="s">
        <v>37</v>
      </c>
      <c r="C22" s="242" t="s">
        <v>84</v>
      </c>
      <c r="D22" s="17" t="s">
        <v>18</v>
      </c>
      <c r="E22" s="49">
        <f>6*0.04*E10</f>
        <v>17.28</v>
      </c>
      <c r="F22" s="20"/>
      <c r="G22" s="46">
        <f>E22*F22</f>
        <v>0</v>
      </c>
      <c r="H22" s="6"/>
      <c r="I22" s="6"/>
    </row>
    <row r="23" spans="1:10" ht="21" customHeight="1" x14ac:dyDescent="0.2">
      <c r="A23" s="45">
        <v>17</v>
      </c>
      <c r="B23" s="17" t="s">
        <v>19</v>
      </c>
      <c r="C23" s="242" t="s">
        <v>74</v>
      </c>
      <c r="D23" s="17" t="s">
        <v>18</v>
      </c>
      <c r="E23" s="49">
        <v>0</v>
      </c>
      <c r="F23" s="20"/>
      <c r="G23" s="48">
        <f>E23*F23</f>
        <v>0</v>
      </c>
      <c r="H23" s="6"/>
      <c r="I23" s="6"/>
    </row>
    <row r="24" spans="1:10" ht="21" customHeight="1" x14ac:dyDescent="0.2">
      <c r="A24" s="45">
        <v>18</v>
      </c>
      <c r="B24" s="17" t="s">
        <v>110</v>
      </c>
      <c r="C24" s="242" t="s">
        <v>109</v>
      </c>
      <c r="D24" s="17" t="s">
        <v>111</v>
      </c>
      <c r="E24" s="49">
        <v>73</v>
      </c>
      <c r="F24" s="20"/>
      <c r="G24" s="48">
        <f>E24*F24</f>
        <v>0</v>
      </c>
      <c r="H24" s="6"/>
      <c r="I24" s="6"/>
    </row>
    <row r="25" spans="1:10" ht="21" customHeight="1" x14ac:dyDescent="0.2">
      <c r="A25" s="293" t="s">
        <v>23</v>
      </c>
      <c r="B25" s="294"/>
      <c r="C25" s="294"/>
      <c r="D25" s="294"/>
      <c r="E25" s="294"/>
      <c r="F25" s="294"/>
      <c r="G25" s="121">
        <f>SUM(G6:G19, G21:G24)</f>
        <v>0</v>
      </c>
      <c r="H25" s="6"/>
      <c r="I25" s="6"/>
    </row>
    <row r="26" spans="1:10" ht="21" customHeight="1" x14ac:dyDescent="0.2">
      <c r="A26" s="287" t="s">
        <v>24</v>
      </c>
      <c r="B26" s="288"/>
      <c r="C26" s="288"/>
      <c r="D26" s="288"/>
      <c r="E26" s="288"/>
      <c r="F26" s="288"/>
      <c r="G26" s="289"/>
      <c r="H26" s="6"/>
      <c r="I26" s="6"/>
    </row>
    <row r="27" spans="1:10" ht="21" customHeight="1" x14ac:dyDescent="0.2">
      <c r="A27" s="50" t="s">
        <v>2</v>
      </c>
      <c r="B27" s="16" t="s">
        <v>38</v>
      </c>
      <c r="C27" s="16" t="s">
        <v>55</v>
      </c>
      <c r="D27" s="16" t="s">
        <v>27</v>
      </c>
      <c r="E27" s="16" t="s">
        <v>6</v>
      </c>
      <c r="F27" s="16" t="s">
        <v>7</v>
      </c>
      <c r="G27" s="122" t="s">
        <v>36</v>
      </c>
      <c r="H27" s="6"/>
      <c r="I27" s="6"/>
    </row>
    <row r="28" spans="1:10" ht="21" customHeight="1" x14ac:dyDescent="0.2">
      <c r="A28" s="50"/>
      <c r="B28" s="16"/>
      <c r="C28" s="193" t="s">
        <v>129</v>
      </c>
      <c r="D28" s="16"/>
      <c r="E28" s="16"/>
      <c r="F28" s="16"/>
      <c r="G28" s="122"/>
      <c r="H28" s="6"/>
      <c r="I28" s="6"/>
    </row>
    <row r="29" spans="1:10" ht="21" customHeight="1" x14ac:dyDescent="0.25">
      <c r="A29" s="246" t="s">
        <v>220</v>
      </c>
      <c r="B29" s="247" t="s">
        <v>221</v>
      </c>
      <c r="C29" s="248" t="s">
        <v>222</v>
      </c>
      <c r="D29" s="267" t="s">
        <v>0</v>
      </c>
      <c r="E29" s="249">
        <v>1</v>
      </c>
      <c r="F29" s="250"/>
      <c r="G29" s="251">
        <f t="shared" ref="G29:G43" si="1">E29*F29</f>
        <v>0</v>
      </c>
      <c r="H29" s="6"/>
      <c r="I29" s="6"/>
    </row>
    <row r="30" spans="1:10" ht="21" customHeight="1" x14ac:dyDescent="0.25">
      <c r="A30" s="246" t="s">
        <v>223</v>
      </c>
      <c r="B30" s="247" t="s">
        <v>221</v>
      </c>
      <c r="C30" s="248" t="s">
        <v>224</v>
      </c>
      <c r="D30" s="267" t="s">
        <v>0</v>
      </c>
      <c r="E30" s="249">
        <v>1</v>
      </c>
      <c r="F30" s="250"/>
      <c r="G30" s="251">
        <f t="shared" si="1"/>
        <v>0</v>
      </c>
      <c r="H30" s="6"/>
      <c r="I30" s="6"/>
    </row>
    <row r="31" spans="1:10" ht="21" customHeight="1" x14ac:dyDescent="0.25">
      <c r="A31" s="246" t="s">
        <v>225</v>
      </c>
      <c r="B31" s="247" t="s">
        <v>221</v>
      </c>
      <c r="C31" s="248" t="s">
        <v>226</v>
      </c>
      <c r="D31" s="267" t="s">
        <v>0</v>
      </c>
      <c r="E31" s="249">
        <v>1</v>
      </c>
      <c r="F31" s="250"/>
      <c r="G31" s="251">
        <f t="shared" si="1"/>
        <v>0</v>
      </c>
      <c r="H31" s="6"/>
      <c r="I31" s="6"/>
    </row>
    <row r="32" spans="1:10" ht="21" customHeight="1" x14ac:dyDescent="0.25">
      <c r="A32" s="273"/>
      <c r="B32" s="247"/>
      <c r="C32" s="252" t="s">
        <v>227</v>
      </c>
      <c r="D32" s="267"/>
      <c r="E32" s="249"/>
      <c r="F32" s="250"/>
      <c r="G32" s="251"/>
      <c r="H32" s="6"/>
      <c r="I32" s="6"/>
    </row>
    <row r="33" spans="1:14" ht="21" customHeight="1" x14ac:dyDescent="0.25">
      <c r="A33" s="246" t="s">
        <v>228</v>
      </c>
      <c r="B33" s="247" t="s">
        <v>229</v>
      </c>
      <c r="C33" s="248" t="s">
        <v>230</v>
      </c>
      <c r="D33" s="267" t="s">
        <v>0</v>
      </c>
      <c r="E33" s="249">
        <v>2</v>
      </c>
      <c r="F33" s="250"/>
      <c r="G33" s="251">
        <f t="shared" si="1"/>
        <v>0</v>
      </c>
      <c r="H33" s="6"/>
      <c r="I33" s="6"/>
    </row>
    <row r="34" spans="1:14" ht="21" customHeight="1" x14ac:dyDescent="0.25">
      <c r="A34" s="246" t="s">
        <v>231</v>
      </c>
      <c r="B34" s="247" t="s">
        <v>232</v>
      </c>
      <c r="C34" s="248" t="s">
        <v>233</v>
      </c>
      <c r="D34" s="267" t="s">
        <v>0</v>
      </c>
      <c r="E34" s="249">
        <v>2</v>
      </c>
      <c r="F34" s="250"/>
      <c r="G34" s="251">
        <f t="shared" si="1"/>
        <v>0</v>
      </c>
      <c r="H34" s="6"/>
      <c r="I34" s="6"/>
    </row>
    <row r="35" spans="1:14" ht="21" customHeight="1" x14ac:dyDescent="0.25">
      <c r="A35" s="246" t="s">
        <v>234</v>
      </c>
      <c r="B35" s="247" t="s">
        <v>130</v>
      </c>
      <c r="C35" s="248" t="s">
        <v>235</v>
      </c>
      <c r="D35" s="267" t="s">
        <v>0</v>
      </c>
      <c r="E35" s="249">
        <v>10</v>
      </c>
      <c r="F35" s="250"/>
      <c r="G35" s="251">
        <f t="shared" si="1"/>
        <v>0</v>
      </c>
      <c r="H35" s="6"/>
      <c r="I35" s="6"/>
    </row>
    <row r="36" spans="1:14" ht="21" customHeight="1" x14ac:dyDescent="0.25">
      <c r="A36" s="246" t="s">
        <v>236</v>
      </c>
      <c r="B36" s="247" t="s">
        <v>130</v>
      </c>
      <c r="C36" s="248" t="s">
        <v>127</v>
      </c>
      <c r="D36" s="267" t="s">
        <v>0</v>
      </c>
      <c r="E36" s="249">
        <v>2</v>
      </c>
      <c r="F36" s="250"/>
      <c r="G36" s="251">
        <f t="shared" si="1"/>
        <v>0</v>
      </c>
      <c r="H36" s="6"/>
      <c r="I36" s="6"/>
    </row>
    <row r="37" spans="1:14" ht="21" customHeight="1" x14ac:dyDescent="0.25">
      <c r="A37" s="246" t="s">
        <v>237</v>
      </c>
      <c r="B37" s="247" t="s">
        <v>238</v>
      </c>
      <c r="C37" s="248" t="s">
        <v>128</v>
      </c>
      <c r="D37" s="267" t="s">
        <v>0</v>
      </c>
      <c r="E37" s="249">
        <v>1</v>
      </c>
      <c r="F37" s="250"/>
      <c r="G37" s="251">
        <f t="shared" si="1"/>
        <v>0</v>
      </c>
      <c r="H37" s="6"/>
      <c r="I37" s="6"/>
    </row>
    <row r="38" spans="1:14" ht="21" customHeight="1" x14ac:dyDescent="0.25">
      <c r="A38" s="246" t="s">
        <v>239</v>
      </c>
      <c r="B38" s="247" t="s">
        <v>238</v>
      </c>
      <c r="C38" s="248" t="s">
        <v>153</v>
      </c>
      <c r="D38" s="267" t="s">
        <v>0</v>
      </c>
      <c r="E38" s="249">
        <v>1</v>
      </c>
      <c r="F38" s="250"/>
      <c r="G38" s="251">
        <f t="shared" si="1"/>
        <v>0</v>
      </c>
      <c r="H38" s="6"/>
      <c r="I38" s="6"/>
    </row>
    <row r="39" spans="1:14" ht="21" customHeight="1" x14ac:dyDescent="0.25">
      <c r="A39" s="246" t="s">
        <v>240</v>
      </c>
      <c r="B39" s="247" t="s">
        <v>238</v>
      </c>
      <c r="C39" s="248" t="s">
        <v>241</v>
      </c>
      <c r="D39" s="267" t="s">
        <v>0</v>
      </c>
      <c r="E39" s="249">
        <v>1</v>
      </c>
      <c r="F39" s="250"/>
      <c r="G39" s="251">
        <f t="shared" si="1"/>
        <v>0</v>
      </c>
      <c r="H39" s="6"/>
      <c r="I39" s="6"/>
    </row>
    <row r="40" spans="1:14" ht="21" customHeight="1" x14ac:dyDescent="0.25">
      <c r="A40" s="246" t="s">
        <v>242</v>
      </c>
      <c r="B40" s="247" t="s">
        <v>243</v>
      </c>
      <c r="C40" s="248" t="s">
        <v>244</v>
      </c>
      <c r="D40" s="267" t="s">
        <v>0</v>
      </c>
      <c r="E40" s="249">
        <v>1</v>
      </c>
      <c r="F40" s="250"/>
      <c r="G40" s="251">
        <f t="shared" si="1"/>
        <v>0</v>
      </c>
      <c r="H40" s="6"/>
      <c r="I40" s="6"/>
    </row>
    <row r="41" spans="1:14" ht="21" customHeight="1" x14ac:dyDescent="0.25">
      <c r="A41" s="246" t="s">
        <v>245</v>
      </c>
      <c r="B41" s="247" t="s">
        <v>238</v>
      </c>
      <c r="C41" s="248" t="s">
        <v>125</v>
      </c>
      <c r="D41" s="267" t="s">
        <v>0</v>
      </c>
      <c r="E41" s="249">
        <v>12</v>
      </c>
      <c r="F41" s="250"/>
      <c r="G41" s="251">
        <f t="shared" si="1"/>
        <v>0</v>
      </c>
      <c r="H41" s="6"/>
      <c r="I41" s="12"/>
      <c r="J41" s="111"/>
    </row>
    <row r="42" spans="1:14" ht="21" customHeight="1" x14ac:dyDescent="0.25">
      <c r="A42" s="246" t="s">
        <v>246</v>
      </c>
      <c r="B42" s="247" t="s">
        <v>247</v>
      </c>
      <c r="C42" s="248" t="s">
        <v>126</v>
      </c>
      <c r="D42" s="267" t="s">
        <v>0</v>
      </c>
      <c r="E42" s="249">
        <v>17</v>
      </c>
      <c r="F42" s="250"/>
      <c r="G42" s="251">
        <f t="shared" si="1"/>
        <v>0</v>
      </c>
      <c r="H42" s="6"/>
      <c r="I42" s="12"/>
      <c r="J42" s="111"/>
    </row>
    <row r="43" spans="1:14" ht="21" customHeight="1" x14ac:dyDescent="0.25">
      <c r="A43" s="246" t="s">
        <v>248</v>
      </c>
      <c r="B43" s="247" t="s">
        <v>249</v>
      </c>
      <c r="C43" s="248" t="s">
        <v>250</v>
      </c>
      <c r="D43" s="267" t="s">
        <v>0</v>
      </c>
      <c r="E43" s="249">
        <v>21</v>
      </c>
      <c r="F43" s="250"/>
      <c r="G43" s="251">
        <f t="shared" si="1"/>
        <v>0</v>
      </c>
      <c r="H43" s="6"/>
      <c r="I43" s="12"/>
      <c r="J43" s="111"/>
    </row>
    <row r="44" spans="1:14" s="12" customFormat="1" ht="21" customHeight="1" x14ac:dyDescent="0.2">
      <c r="A44" s="53"/>
      <c r="B44" s="24"/>
      <c r="C44" s="229" t="s">
        <v>97</v>
      </c>
      <c r="D44" s="24"/>
      <c r="E44" s="275">
        <f>SUM(E29:E43)</f>
        <v>73</v>
      </c>
      <c r="F44" s="24"/>
      <c r="G44" s="152"/>
      <c r="H44" s="214"/>
      <c r="N44" s="213"/>
    </row>
    <row r="45" spans="1:14" ht="21" customHeight="1" x14ac:dyDescent="0.2">
      <c r="A45" s="124"/>
      <c r="B45" s="37"/>
      <c r="C45" s="235" t="s">
        <v>39</v>
      </c>
      <c r="D45" s="16"/>
      <c r="E45" s="35"/>
      <c r="F45" s="20"/>
      <c r="G45" s="120">
        <f>SUM(G29:G44)</f>
        <v>0</v>
      </c>
      <c r="H45" s="6"/>
      <c r="I45" s="12"/>
      <c r="J45" s="111"/>
    </row>
    <row r="46" spans="1:14" s="1" customFormat="1" ht="21" customHeight="1" x14ac:dyDescent="0.2">
      <c r="A46" s="125"/>
      <c r="B46" s="36"/>
      <c r="C46" s="235" t="s">
        <v>95</v>
      </c>
      <c r="D46" s="24"/>
      <c r="E46" s="80"/>
      <c r="F46" s="32"/>
      <c r="G46" s="119">
        <f>PRODUCT(G45,0.3)</f>
        <v>0</v>
      </c>
      <c r="I46" s="12"/>
      <c r="J46" s="111"/>
    </row>
    <row r="47" spans="1:14" s="1" customFormat="1" ht="21" customHeight="1" x14ac:dyDescent="0.2">
      <c r="A47" s="50"/>
      <c r="B47" s="39"/>
      <c r="C47" s="235" t="s">
        <v>96</v>
      </c>
      <c r="D47" s="16"/>
      <c r="E47" s="38"/>
      <c r="F47" s="20"/>
      <c r="G47" s="123">
        <f>PRODUCT(G45,0.05)</f>
        <v>0</v>
      </c>
      <c r="I47" s="12"/>
      <c r="J47" s="111"/>
    </row>
    <row r="48" spans="1:14" s="1" customFormat="1" ht="21" customHeight="1" thickBot="1" x14ac:dyDescent="0.25">
      <c r="A48" s="306" t="s">
        <v>28</v>
      </c>
      <c r="B48" s="307"/>
      <c r="C48" s="307"/>
      <c r="D48" s="307"/>
      <c r="E48" s="307"/>
      <c r="F48" s="307"/>
      <c r="G48" s="274">
        <f>SUM(G45:G47)</f>
        <v>0</v>
      </c>
      <c r="I48"/>
    </row>
    <row r="49" spans="1:256" s="1" customFormat="1" ht="21" customHeight="1" x14ac:dyDescent="0.2">
      <c r="A49" s="270"/>
      <c r="B49" s="271"/>
      <c r="C49" s="271"/>
      <c r="D49" s="271"/>
      <c r="E49" s="271"/>
      <c r="F49" s="271"/>
      <c r="G49" s="272"/>
      <c r="I49"/>
    </row>
    <row r="50" spans="1:256" s="1" customFormat="1" ht="21" customHeight="1" x14ac:dyDescent="0.2">
      <c r="A50" s="295" t="s">
        <v>29</v>
      </c>
      <c r="B50" s="296"/>
      <c r="C50" s="296"/>
      <c r="D50" s="296"/>
      <c r="E50" s="296"/>
      <c r="F50" s="296"/>
      <c r="G50" s="297"/>
    </row>
    <row r="51" spans="1:256" s="1" customFormat="1" ht="21" customHeight="1" x14ac:dyDescent="0.2">
      <c r="A51" s="47"/>
      <c r="B51" s="298" t="s">
        <v>30</v>
      </c>
      <c r="C51" s="298"/>
      <c r="D51" s="21" t="s">
        <v>5</v>
      </c>
      <c r="E51" s="21" t="s">
        <v>6</v>
      </c>
      <c r="F51" s="21" t="s">
        <v>7</v>
      </c>
      <c r="G51" s="51" t="s">
        <v>36</v>
      </c>
    </row>
    <row r="52" spans="1:256" s="1" customFormat="1" ht="21" customHeight="1" x14ac:dyDescent="0.2">
      <c r="A52" s="47">
        <v>1</v>
      </c>
      <c r="B52" s="299" t="s">
        <v>147</v>
      </c>
      <c r="C52" s="300"/>
      <c r="D52" s="207" t="s">
        <v>86</v>
      </c>
      <c r="E52" s="207">
        <v>0.05</v>
      </c>
      <c r="F52" s="85"/>
      <c r="G52" s="52">
        <f>E52*F52</f>
        <v>0</v>
      </c>
    </row>
    <row r="53" spans="1:256" s="3" customFormat="1" ht="21" customHeight="1" x14ac:dyDescent="0.2">
      <c r="A53" s="47"/>
      <c r="B53" s="292" t="s">
        <v>54</v>
      </c>
      <c r="C53" s="292"/>
      <c r="D53" s="40"/>
      <c r="E53" s="24"/>
      <c r="F53" s="23"/>
      <c r="G53" s="52">
        <f>G52*0.1</f>
        <v>0</v>
      </c>
      <c r="H53" s="1"/>
      <c r="I53" s="1"/>
    </row>
    <row r="54" spans="1:256" s="2" customFormat="1" ht="21" customHeight="1" x14ac:dyDescent="0.2">
      <c r="A54" s="47"/>
      <c r="B54" s="292" t="s">
        <v>52</v>
      </c>
      <c r="C54" s="292"/>
      <c r="D54" s="40"/>
      <c r="E54" s="24"/>
      <c r="F54" s="23"/>
      <c r="G54" s="52">
        <f>(G52+G53)*0.03</f>
        <v>0</v>
      </c>
      <c r="H54" s="1"/>
      <c r="I54" s="1"/>
    </row>
    <row r="55" spans="1:256" s="1" customFormat="1" ht="21" customHeight="1" x14ac:dyDescent="0.2">
      <c r="A55" s="47">
        <v>2</v>
      </c>
      <c r="B55" s="292" t="s">
        <v>100</v>
      </c>
      <c r="C55" s="292"/>
      <c r="D55" s="21" t="s">
        <v>18</v>
      </c>
      <c r="E55" s="21">
        <f>PRODUCT(E2,0.03)</f>
        <v>2.16</v>
      </c>
      <c r="F55" s="23"/>
      <c r="G55" s="48">
        <f>E55*F55</f>
        <v>0</v>
      </c>
    </row>
    <row r="56" spans="1:256" s="1" customFormat="1" ht="21" customHeight="1" x14ac:dyDescent="0.2">
      <c r="A56" s="47"/>
      <c r="B56" s="292" t="s">
        <v>105</v>
      </c>
      <c r="C56" s="292"/>
      <c r="D56" s="21"/>
      <c r="E56" s="41"/>
      <c r="F56" s="23"/>
      <c r="G56" s="48">
        <f>PRODUCT(G55,0.3)</f>
        <v>0</v>
      </c>
    </row>
    <row r="57" spans="1:256" s="1" customFormat="1" ht="21" customHeight="1" x14ac:dyDescent="0.2">
      <c r="A57" s="47"/>
      <c r="B57" s="292" t="s">
        <v>76</v>
      </c>
      <c r="C57" s="292"/>
      <c r="D57" s="40"/>
      <c r="E57" s="41"/>
      <c r="F57" s="23"/>
      <c r="G57" s="48">
        <f>(G55+G56)*0.05</f>
        <v>0</v>
      </c>
    </row>
    <row r="58" spans="1:256" ht="21" customHeight="1" x14ac:dyDescent="0.2">
      <c r="A58" s="53">
        <v>3</v>
      </c>
      <c r="B58" s="301" t="s">
        <v>78</v>
      </c>
      <c r="C58" s="301"/>
      <c r="D58" s="24" t="s">
        <v>18</v>
      </c>
      <c r="E58" s="54">
        <f>PRODUCT(E2,0.07)</f>
        <v>5.0400000000000009</v>
      </c>
      <c r="F58" s="32"/>
      <c r="G58" s="55">
        <f>E58*F58</f>
        <v>0</v>
      </c>
    </row>
    <row r="59" spans="1:256" ht="21" customHeight="1" x14ac:dyDescent="0.2">
      <c r="A59" s="53"/>
      <c r="B59" s="301" t="s">
        <v>106</v>
      </c>
      <c r="C59" s="301"/>
      <c r="D59" s="24"/>
      <c r="E59" s="24"/>
      <c r="F59" s="32"/>
      <c r="G59" s="55">
        <f>PRODUCT(G58,0.3)</f>
        <v>0</v>
      </c>
    </row>
    <row r="60" spans="1:256" ht="21" customHeight="1" x14ac:dyDescent="0.2">
      <c r="A60" s="53"/>
      <c r="B60" s="301" t="s">
        <v>76</v>
      </c>
      <c r="C60" s="301"/>
      <c r="D60" s="24"/>
      <c r="E60" s="24"/>
      <c r="F60" s="32"/>
      <c r="G60" s="55">
        <f>(G58+G59)*0.05</f>
        <v>0</v>
      </c>
    </row>
    <row r="61" spans="1:256" s="8" customFormat="1" ht="21" customHeight="1" x14ac:dyDescent="0.2">
      <c r="A61" s="47">
        <v>4</v>
      </c>
      <c r="B61" s="292" t="s">
        <v>154</v>
      </c>
      <c r="C61" s="292"/>
      <c r="D61" s="21" t="s">
        <v>18</v>
      </c>
      <c r="E61" s="21">
        <f>PRODUCT(E2,0.04,6)</f>
        <v>17.28</v>
      </c>
      <c r="F61" s="23"/>
      <c r="G61" s="48">
        <f>E61*F61</f>
        <v>0</v>
      </c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 s="8" customFormat="1" ht="21" customHeight="1" x14ac:dyDescent="0.2">
      <c r="A62" s="153">
        <v>5</v>
      </c>
      <c r="B62" s="299" t="s">
        <v>253</v>
      </c>
      <c r="C62" s="300"/>
      <c r="D62" s="154" t="s">
        <v>254</v>
      </c>
      <c r="E62" s="154">
        <v>0.25</v>
      </c>
      <c r="F62" s="269"/>
      <c r="G62" s="48">
        <f t="shared" ref="G62:G64" si="2">E62*F62</f>
        <v>0</v>
      </c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 s="8" customFormat="1" ht="21" customHeight="1" x14ac:dyDescent="0.2">
      <c r="A63" s="153"/>
      <c r="B63" s="299" t="s">
        <v>255</v>
      </c>
      <c r="C63" s="300"/>
      <c r="D63" s="154" t="s">
        <v>256</v>
      </c>
      <c r="E63" s="154">
        <v>1</v>
      </c>
      <c r="F63" s="269"/>
      <c r="G63" s="48">
        <f t="shared" si="2"/>
        <v>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1:256" s="8" customFormat="1" ht="21" customHeight="1" x14ac:dyDescent="0.2">
      <c r="A64" s="153">
        <v>6</v>
      </c>
      <c r="B64" s="299" t="s">
        <v>257</v>
      </c>
      <c r="C64" s="300"/>
      <c r="D64" s="154" t="s">
        <v>0</v>
      </c>
      <c r="E64" s="154">
        <v>13</v>
      </c>
      <c r="F64" s="269"/>
      <c r="G64" s="48">
        <f t="shared" si="2"/>
        <v>0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</row>
    <row r="65" spans="1:14" ht="21" customHeight="1" thickBot="1" x14ac:dyDescent="0.3">
      <c r="A65" s="291" t="s">
        <v>35</v>
      </c>
      <c r="B65" s="277"/>
      <c r="C65" s="277"/>
      <c r="D65" s="277"/>
      <c r="E65" s="277"/>
      <c r="F65" s="277"/>
      <c r="G65" s="56">
        <f>SUM(G52:G64)</f>
        <v>0</v>
      </c>
    </row>
    <row r="66" spans="1:14" ht="15" x14ac:dyDescent="0.2">
      <c r="A66" s="42"/>
      <c r="B66" s="42"/>
      <c r="C66" s="42"/>
      <c r="D66" s="42"/>
      <c r="E66" s="42"/>
      <c r="F66" s="42"/>
      <c r="G66" s="43"/>
    </row>
    <row r="67" spans="1:14" ht="21" customHeight="1" x14ac:dyDescent="0.25">
      <c r="A67" s="42"/>
      <c r="B67" s="25"/>
      <c r="C67" s="209" t="s">
        <v>155</v>
      </c>
      <c r="D67" s="26"/>
      <c r="E67" s="26"/>
      <c r="F67" s="26"/>
      <c r="G67" s="44">
        <f>G25+G65+G48</f>
        <v>0</v>
      </c>
      <c r="N67" s="226"/>
    </row>
    <row r="68" spans="1:14" ht="21" customHeight="1" x14ac:dyDescent="0.2">
      <c r="A68" s="33"/>
      <c r="B68" s="276"/>
      <c r="C68" s="276"/>
      <c r="D68" s="276"/>
      <c r="E68" s="276"/>
      <c r="F68" s="276"/>
      <c r="G68" s="34"/>
    </row>
    <row r="157" ht="12.75" customHeight="1" x14ac:dyDescent="0.2"/>
    <row r="158" ht="12.75" customHeight="1" x14ac:dyDescent="0.2"/>
    <row r="159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</sheetData>
  <sortState xmlns:xlrd2="http://schemas.microsoft.com/office/spreadsheetml/2017/richdata2" ref="C26:C32">
    <sortCondition ref="C26"/>
  </sortState>
  <mergeCells count="24">
    <mergeCell ref="B68:F68"/>
    <mergeCell ref="A3:G3"/>
    <mergeCell ref="A1:G1"/>
    <mergeCell ref="B57:C57"/>
    <mergeCell ref="B53:C53"/>
    <mergeCell ref="B54:C54"/>
    <mergeCell ref="B55:C55"/>
    <mergeCell ref="A26:G26"/>
    <mergeCell ref="A48:F48"/>
    <mergeCell ref="B62:C62"/>
    <mergeCell ref="B63:C63"/>
    <mergeCell ref="B64:C64"/>
    <mergeCell ref="I6:N6"/>
    <mergeCell ref="A65:F65"/>
    <mergeCell ref="B56:C56"/>
    <mergeCell ref="A25:F25"/>
    <mergeCell ref="A50:G50"/>
    <mergeCell ref="B51:C51"/>
    <mergeCell ref="B52:C52"/>
    <mergeCell ref="B58:C58"/>
    <mergeCell ref="B59:C59"/>
    <mergeCell ref="B60:C60"/>
    <mergeCell ref="B61:C61"/>
    <mergeCell ref="A20:G20"/>
  </mergeCells>
  <phoneticPr fontId="0" type="noConversion"/>
  <pageMargins left="0.78740157499999996" right="0.78740157499999996" top="0.984251969" bottom="0.984251969" header="0.4921259845" footer="0.4921259845"/>
  <pageSetup paperSize="9" scale="55" fitToHeight="3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08"/>
  <sheetViews>
    <sheetView topLeftCell="A28" zoomScaleNormal="100" workbookViewId="0">
      <selection activeCell="H23" sqref="H23"/>
    </sheetView>
  </sheetViews>
  <sheetFormatPr defaultRowHeight="12.75" x14ac:dyDescent="0.2"/>
  <cols>
    <col min="1" max="1" width="6" customWidth="1"/>
    <col min="2" max="2" width="22" customWidth="1"/>
    <col min="3" max="3" width="54.28515625" customWidth="1"/>
    <col min="4" max="4" width="6.85546875" customWidth="1"/>
    <col min="5" max="5" width="12.140625" style="83" customWidth="1"/>
    <col min="6" max="6" width="15.28515625" style="179" customWidth="1"/>
    <col min="7" max="7" width="19.140625" style="180" customWidth="1"/>
    <col min="9" max="9" width="12" bestFit="1" customWidth="1"/>
    <col min="10" max="10" width="30.85546875" customWidth="1"/>
    <col min="14" max="14" width="11.42578125" bestFit="1" customWidth="1"/>
  </cols>
  <sheetData>
    <row r="1" spans="1:7" ht="21" customHeight="1" thickBot="1" x14ac:dyDescent="0.25">
      <c r="A1" s="322" t="s">
        <v>144</v>
      </c>
      <c r="B1" s="323"/>
      <c r="C1" s="323"/>
      <c r="D1" s="323"/>
      <c r="E1" s="323"/>
      <c r="F1" s="323"/>
      <c r="G1" s="324"/>
    </row>
    <row r="2" spans="1:7" s="2" customFormat="1" ht="21" customHeight="1" x14ac:dyDescent="0.2">
      <c r="A2" s="325" t="s">
        <v>1</v>
      </c>
      <c r="B2" s="326"/>
      <c r="C2" s="326"/>
      <c r="D2" s="327"/>
      <c r="E2" s="327"/>
      <c r="F2" s="327"/>
      <c r="G2" s="328"/>
    </row>
    <row r="3" spans="1:7" s="2" customFormat="1" ht="21" customHeight="1" x14ac:dyDescent="0.2">
      <c r="A3" s="61" t="s">
        <v>2</v>
      </c>
      <c r="B3" s="202" t="s">
        <v>3</v>
      </c>
      <c r="C3" s="62" t="s">
        <v>4</v>
      </c>
      <c r="D3" s="202" t="s">
        <v>5</v>
      </c>
      <c r="E3" s="63" t="s">
        <v>6</v>
      </c>
      <c r="F3" s="155" t="s">
        <v>7</v>
      </c>
      <c r="G3" s="100" t="s">
        <v>8</v>
      </c>
    </row>
    <row r="4" spans="1:7" s="1" customFormat="1" ht="21" customHeight="1" x14ac:dyDescent="0.2">
      <c r="A4" s="204" t="s">
        <v>9</v>
      </c>
      <c r="B4" s="64"/>
      <c r="C4" s="203"/>
      <c r="D4" s="202"/>
      <c r="E4" s="104"/>
      <c r="F4" s="156"/>
      <c r="G4" s="98"/>
    </row>
    <row r="5" spans="1:7" s="1" customFormat="1" ht="33" customHeight="1" x14ac:dyDescent="0.2">
      <c r="A5" s="61">
        <v>1</v>
      </c>
      <c r="B5" s="202" t="s">
        <v>45</v>
      </c>
      <c r="C5" s="203" t="s">
        <v>117</v>
      </c>
      <c r="D5" s="202" t="s">
        <v>0</v>
      </c>
      <c r="E5" s="77">
        <v>3</v>
      </c>
      <c r="F5" s="156"/>
      <c r="G5" s="98">
        <f>E5*F5</f>
        <v>0</v>
      </c>
    </row>
    <row r="6" spans="1:7" s="1" customFormat="1" ht="21" customHeight="1" x14ac:dyDescent="0.2">
      <c r="A6" s="65">
        <v>2</v>
      </c>
      <c r="B6" s="66" t="s">
        <v>10</v>
      </c>
      <c r="C6" s="67" t="s">
        <v>118</v>
      </c>
      <c r="D6" s="202" t="s">
        <v>0</v>
      </c>
      <c r="E6" s="77">
        <f>PRODUCT(E5,1)</f>
        <v>3</v>
      </c>
      <c r="F6" s="156"/>
      <c r="G6" s="98">
        <f>E6*F6</f>
        <v>0</v>
      </c>
    </row>
    <row r="7" spans="1:7" s="1" customFormat="1" ht="33" customHeight="1" x14ac:dyDescent="0.2">
      <c r="A7" s="61">
        <v>3</v>
      </c>
      <c r="B7" s="202" t="s">
        <v>11</v>
      </c>
      <c r="C7" s="203" t="s">
        <v>48</v>
      </c>
      <c r="D7" s="202" t="s">
        <v>12</v>
      </c>
      <c r="E7" s="77">
        <v>1.5200000000000001E-3</v>
      </c>
      <c r="F7" s="156"/>
      <c r="G7" s="98">
        <f>E7*F7</f>
        <v>0</v>
      </c>
    </row>
    <row r="8" spans="1:7" s="1" customFormat="1" ht="33" customHeight="1" x14ac:dyDescent="0.2">
      <c r="A8" s="65">
        <v>4</v>
      </c>
      <c r="B8" s="66" t="s">
        <v>119</v>
      </c>
      <c r="C8" s="67" t="s">
        <v>120</v>
      </c>
      <c r="D8" s="66" t="s">
        <v>0</v>
      </c>
      <c r="E8" s="77">
        <f>PRODUCT(E5,1)</f>
        <v>3</v>
      </c>
      <c r="F8" s="157"/>
      <c r="G8" s="99">
        <f>E8*F8</f>
        <v>0</v>
      </c>
    </row>
    <row r="9" spans="1:7" s="1" customFormat="1" ht="21" customHeight="1" x14ac:dyDescent="0.2">
      <c r="A9" s="61">
        <v>6</v>
      </c>
      <c r="B9" s="202" t="s">
        <v>15</v>
      </c>
      <c r="C9" s="203" t="s">
        <v>16</v>
      </c>
      <c r="D9" s="202" t="s">
        <v>14</v>
      </c>
      <c r="E9" s="92">
        <f>E6</f>
        <v>3</v>
      </c>
      <c r="F9" s="156"/>
      <c r="G9" s="98">
        <f t="shared" ref="G9:G14" si="0">E9*F9</f>
        <v>0</v>
      </c>
    </row>
    <row r="10" spans="1:7" s="1" customFormat="1" ht="21" customHeight="1" x14ac:dyDescent="0.2">
      <c r="A10" s="65">
        <v>7</v>
      </c>
      <c r="B10" s="202" t="s">
        <v>17</v>
      </c>
      <c r="C10" s="203" t="s">
        <v>88</v>
      </c>
      <c r="D10" s="202" t="s">
        <v>18</v>
      </c>
      <c r="E10" s="77">
        <f>E6*0.1</f>
        <v>0.30000000000000004</v>
      </c>
      <c r="F10" s="156"/>
      <c r="G10" s="98">
        <f t="shared" si="0"/>
        <v>0</v>
      </c>
    </row>
    <row r="11" spans="1:7" s="1" customFormat="1" ht="21" customHeight="1" x14ac:dyDescent="0.2">
      <c r="A11" s="61">
        <v>8</v>
      </c>
      <c r="B11" s="202" t="s">
        <v>19</v>
      </c>
      <c r="C11" s="203" t="s">
        <v>89</v>
      </c>
      <c r="D11" s="202" t="s">
        <v>18</v>
      </c>
      <c r="E11" s="77">
        <v>0</v>
      </c>
      <c r="F11" s="157"/>
      <c r="G11" s="98">
        <f t="shared" si="0"/>
        <v>0</v>
      </c>
    </row>
    <row r="12" spans="1:7" s="1" customFormat="1" ht="33" customHeight="1" x14ac:dyDescent="0.2">
      <c r="A12" s="65">
        <v>9</v>
      </c>
      <c r="B12" s="202" t="s">
        <v>20</v>
      </c>
      <c r="C12" s="203" t="s">
        <v>46</v>
      </c>
      <c r="D12" s="202" t="s">
        <v>14</v>
      </c>
      <c r="E12" s="77">
        <f>E6*2</f>
        <v>6</v>
      </c>
      <c r="F12" s="156"/>
      <c r="G12" s="98">
        <f t="shared" si="0"/>
        <v>0</v>
      </c>
    </row>
    <row r="13" spans="1:7" s="1" customFormat="1" ht="33" customHeight="1" x14ac:dyDescent="0.2">
      <c r="A13" s="65">
        <v>10</v>
      </c>
      <c r="B13" s="202" t="s">
        <v>21</v>
      </c>
      <c r="C13" s="203" t="s">
        <v>49</v>
      </c>
      <c r="D13" s="202" t="s">
        <v>0</v>
      </c>
      <c r="E13" s="77">
        <v>3</v>
      </c>
      <c r="F13" s="156"/>
      <c r="G13" s="98">
        <f t="shared" si="0"/>
        <v>0</v>
      </c>
    </row>
    <row r="14" spans="1:7" s="1" customFormat="1" ht="33" customHeight="1" x14ac:dyDescent="0.2">
      <c r="A14" s="61">
        <v>11</v>
      </c>
      <c r="B14" s="202" t="s">
        <v>22</v>
      </c>
      <c r="C14" s="203" t="s">
        <v>50</v>
      </c>
      <c r="D14" s="202" t="s">
        <v>0</v>
      </c>
      <c r="E14" s="77">
        <f>E6*0.1</f>
        <v>0.30000000000000004</v>
      </c>
      <c r="F14" s="156"/>
      <c r="G14" s="98">
        <f t="shared" si="0"/>
        <v>0</v>
      </c>
    </row>
    <row r="15" spans="1:7" s="1" customFormat="1" ht="21" customHeight="1" x14ac:dyDescent="0.2">
      <c r="A15" s="61">
        <v>12</v>
      </c>
      <c r="B15" s="202" t="s">
        <v>17</v>
      </c>
      <c r="C15" s="203" t="s">
        <v>90</v>
      </c>
      <c r="D15" s="202" t="s">
        <v>18</v>
      </c>
      <c r="E15" s="77">
        <f>PRODUCT(E5,0.1,4)</f>
        <v>1.2000000000000002</v>
      </c>
      <c r="F15" s="156"/>
      <c r="G15" s="98">
        <f>E15*F15</f>
        <v>0</v>
      </c>
    </row>
    <row r="16" spans="1:7" s="1" customFormat="1" ht="33" customHeight="1" x14ac:dyDescent="0.2">
      <c r="A16" s="65">
        <v>13</v>
      </c>
      <c r="B16" s="202" t="s">
        <v>19</v>
      </c>
      <c r="C16" s="203" t="s">
        <v>93</v>
      </c>
      <c r="D16" s="202" t="s">
        <v>18</v>
      </c>
      <c r="E16" s="77">
        <v>0</v>
      </c>
      <c r="F16" s="156"/>
      <c r="G16" s="98">
        <f>E16*F16</f>
        <v>0</v>
      </c>
    </row>
    <row r="17" spans="1:7" s="1" customFormat="1" ht="21" customHeight="1" x14ac:dyDescent="0.2">
      <c r="A17" s="61">
        <v>14</v>
      </c>
      <c r="B17" s="202" t="s">
        <v>21</v>
      </c>
      <c r="C17" s="203" t="s">
        <v>47</v>
      </c>
      <c r="D17" s="202" t="s">
        <v>0</v>
      </c>
      <c r="E17" s="77">
        <f>E6</f>
        <v>3</v>
      </c>
      <c r="F17" s="156"/>
      <c r="G17" s="98">
        <f>E17*F17</f>
        <v>0</v>
      </c>
    </row>
    <row r="18" spans="1:7" s="1" customFormat="1" ht="21" customHeight="1" x14ac:dyDescent="0.2">
      <c r="A18" s="312" t="s">
        <v>23</v>
      </c>
      <c r="B18" s="313"/>
      <c r="C18" s="313"/>
      <c r="D18" s="313"/>
      <c r="E18" s="313"/>
      <c r="F18" s="313"/>
      <c r="G18" s="73">
        <f>SUM(G5:G17)</f>
        <v>0</v>
      </c>
    </row>
    <row r="19" spans="1:7" s="1" customFormat="1" ht="21" customHeight="1" x14ac:dyDescent="0.2">
      <c r="A19" s="127"/>
      <c r="B19" s="81"/>
      <c r="C19" s="81"/>
      <c r="D19" s="81"/>
      <c r="E19" s="60"/>
      <c r="F19" s="158"/>
      <c r="G19" s="98"/>
    </row>
    <row r="20" spans="1:7" s="2" customFormat="1" ht="21" customHeight="1" x14ac:dyDescent="0.2">
      <c r="A20" s="314" t="s">
        <v>24</v>
      </c>
      <c r="B20" s="315"/>
      <c r="C20" s="315"/>
      <c r="D20" s="315"/>
      <c r="E20" s="315"/>
      <c r="F20" s="315"/>
      <c r="G20" s="316"/>
    </row>
    <row r="21" spans="1:7" s="2" customFormat="1" ht="21" customHeight="1" x14ac:dyDescent="0.2">
      <c r="A21" s="128" t="s">
        <v>25</v>
      </c>
      <c r="B21" s="202" t="s">
        <v>85</v>
      </c>
      <c r="C21" s="202" t="s">
        <v>26</v>
      </c>
      <c r="D21" s="202" t="s">
        <v>27</v>
      </c>
      <c r="E21" s="202" t="s">
        <v>6</v>
      </c>
      <c r="F21" s="155" t="s">
        <v>7</v>
      </c>
      <c r="G21" s="100" t="s">
        <v>8</v>
      </c>
    </row>
    <row r="22" spans="1:7" s="1" customFormat="1" ht="21" customHeight="1" x14ac:dyDescent="0.2">
      <c r="A22" s="159"/>
      <c r="B22" s="239" t="s">
        <v>252</v>
      </c>
      <c r="C22" s="160" t="s">
        <v>251</v>
      </c>
      <c r="D22" s="161" t="s">
        <v>0</v>
      </c>
      <c r="E22" s="162">
        <v>3</v>
      </c>
      <c r="F22" s="163"/>
      <c r="G22" s="164">
        <f t="shared" ref="G22" si="1">E22*F22</f>
        <v>0</v>
      </c>
    </row>
    <row r="23" spans="1:7" s="1" customFormat="1" ht="21" customHeight="1" x14ac:dyDescent="0.2">
      <c r="A23" s="129"/>
      <c r="B23" s="35"/>
      <c r="C23" s="35" t="s">
        <v>121</v>
      </c>
      <c r="D23" s="202"/>
      <c r="E23" s="93">
        <f>SUM(E22:E22)</f>
        <v>3</v>
      </c>
      <c r="F23" s="165"/>
      <c r="G23" s="123"/>
    </row>
    <row r="24" spans="1:7" s="1" customFormat="1" ht="21" customHeight="1" x14ac:dyDescent="0.2">
      <c r="A24" s="129"/>
      <c r="B24" s="68"/>
      <c r="C24" s="68"/>
      <c r="D24" s="202"/>
      <c r="E24" s="93"/>
      <c r="F24" s="165"/>
      <c r="G24" s="100">
        <f>SUM(G22:G23)</f>
        <v>0</v>
      </c>
    </row>
    <row r="25" spans="1:7" s="1" customFormat="1" ht="21" customHeight="1" x14ac:dyDescent="0.2">
      <c r="A25" s="130"/>
      <c r="B25" s="64"/>
      <c r="C25" s="205" t="s">
        <v>266</v>
      </c>
      <c r="D25" s="202"/>
      <c r="E25" s="202"/>
      <c r="F25" s="156"/>
      <c r="G25" s="98">
        <v>0</v>
      </c>
    </row>
    <row r="26" spans="1:7" s="1" customFormat="1" ht="21" customHeight="1" x14ac:dyDescent="0.2">
      <c r="A26" s="130"/>
      <c r="B26" s="64"/>
      <c r="C26" s="205" t="s">
        <v>91</v>
      </c>
      <c r="D26" s="202"/>
      <c r="E26" s="202"/>
      <c r="F26" s="156"/>
      <c r="G26" s="98">
        <f>PRODUCT(G24,0.05)</f>
        <v>0</v>
      </c>
    </row>
    <row r="27" spans="1:7" s="1" customFormat="1" ht="21" customHeight="1" x14ac:dyDescent="0.2">
      <c r="A27" s="317" t="s">
        <v>28</v>
      </c>
      <c r="B27" s="318"/>
      <c r="C27" s="318"/>
      <c r="D27" s="318"/>
      <c r="E27" s="318"/>
      <c r="F27" s="318"/>
      <c r="G27" s="73">
        <f>SUM(G24:G26)</f>
        <v>0</v>
      </c>
    </row>
    <row r="28" spans="1:7" s="1" customFormat="1" ht="21" customHeight="1" x14ac:dyDescent="0.2">
      <c r="A28" s="314" t="s">
        <v>29</v>
      </c>
      <c r="B28" s="315"/>
      <c r="C28" s="315"/>
      <c r="D28" s="315"/>
      <c r="E28" s="315"/>
      <c r="F28" s="315"/>
      <c r="G28" s="316"/>
    </row>
    <row r="29" spans="1:7" s="1" customFormat="1" ht="21" customHeight="1" x14ac:dyDescent="0.2">
      <c r="A29" s="61" t="s">
        <v>2</v>
      </c>
      <c r="B29" s="311" t="s">
        <v>30</v>
      </c>
      <c r="C29" s="311"/>
      <c r="D29" s="202" t="s">
        <v>5</v>
      </c>
      <c r="E29" s="202" t="s">
        <v>6</v>
      </c>
      <c r="F29" s="156" t="s">
        <v>7</v>
      </c>
      <c r="G29" s="100" t="s">
        <v>8</v>
      </c>
    </row>
    <row r="30" spans="1:7" s="1" customFormat="1" ht="21" customHeight="1" x14ac:dyDescent="0.2">
      <c r="A30" s="61">
        <v>1</v>
      </c>
      <c r="B30" s="310" t="s">
        <v>42</v>
      </c>
      <c r="C30" s="310"/>
      <c r="D30" s="202" t="s">
        <v>18</v>
      </c>
      <c r="E30" s="78">
        <f>PRODUCT(E5,0.75,0.5)</f>
        <v>1.125</v>
      </c>
      <c r="F30" s="166"/>
      <c r="G30" s="98">
        <f>E30*F30</f>
        <v>0</v>
      </c>
    </row>
    <row r="31" spans="1:7" s="1" customFormat="1" ht="21" customHeight="1" x14ac:dyDescent="0.2">
      <c r="A31" s="61"/>
      <c r="B31" s="310" t="s">
        <v>122</v>
      </c>
      <c r="C31" s="310"/>
      <c r="D31" s="202"/>
      <c r="E31" s="78"/>
      <c r="F31" s="166"/>
      <c r="G31" s="98">
        <f>G30*0.2</f>
        <v>0</v>
      </c>
    </row>
    <row r="32" spans="1:7" s="1" customFormat="1" ht="21" customHeight="1" x14ac:dyDescent="0.2">
      <c r="A32" s="61"/>
      <c r="B32" s="310" t="s">
        <v>76</v>
      </c>
      <c r="C32" s="310"/>
      <c r="D32" s="69"/>
      <c r="E32" s="78"/>
      <c r="F32" s="166"/>
      <c r="G32" s="98">
        <f>(G30+G31)*0.05</f>
        <v>0</v>
      </c>
    </row>
    <row r="33" spans="1:9" s="1" customFormat="1" ht="33" customHeight="1" x14ac:dyDescent="0.2">
      <c r="A33" s="59">
        <v>2</v>
      </c>
      <c r="B33" s="329" t="s">
        <v>123</v>
      </c>
      <c r="C33" s="319"/>
      <c r="D33" s="60" t="s">
        <v>0</v>
      </c>
      <c r="E33" s="94">
        <f>PRODUCT(E5,1)</f>
        <v>3</v>
      </c>
      <c r="F33" s="167"/>
      <c r="G33" s="98">
        <f>E33*F33</f>
        <v>0</v>
      </c>
    </row>
    <row r="34" spans="1:9" s="2" customFormat="1" ht="21" customHeight="1" x14ac:dyDescent="0.2">
      <c r="A34" s="59"/>
      <c r="B34" s="319" t="s">
        <v>51</v>
      </c>
      <c r="C34" s="320"/>
      <c r="D34" s="60"/>
      <c r="E34" s="94"/>
      <c r="F34" s="167"/>
      <c r="G34" s="98">
        <f>PRODUCT(G33,0.4)</f>
        <v>0</v>
      </c>
    </row>
    <row r="35" spans="1:9" s="1" customFormat="1" ht="21" customHeight="1" x14ac:dyDescent="0.2">
      <c r="A35" s="59"/>
      <c r="B35" s="319" t="s">
        <v>75</v>
      </c>
      <c r="C35" s="320"/>
      <c r="D35" s="60"/>
      <c r="E35" s="94"/>
      <c r="F35" s="167"/>
      <c r="G35" s="98">
        <f>PRODUCT(G33,0.01)</f>
        <v>0</v>
      </c>
    </row>
    <row r="36" spans="1:9" s="1" customFormat="1" ht="21" customHeight="1" x14ac:dyDescent="0.2">
      <c r="A36" s="59">
        <v>4</v>
      </c>
      <c r="B36" s="310" t="s">
        <v>31</v>
      </c>
      <c r="C36" s="310"/>
      <c r="D36" s="202" t="s">
        <v>32</v>
      </c>
      <c r="E36" s="78">
        <f>E6*4</f>
        <v>12</v>
      </c>
      <c r="F36" s="166"/>
      <c r="G36" s="98">
        <f>E36*F36</f>
        <v>0</v>
      </c>
    </row>
    <row r="37" spans="1:9" s="1" customFormat="1" ht="21" customHeight="1" x14ac:dyDescent="0.2">
      <c r="A37" s="61">
        <v>5</v>
      </c>
      <c r="B37" s="310" t="s">
        <v>33</v>
      </c>
      <c r="C37" s="310"/>
      <c r="D37" s="202" t="s">
        <v>18</v>
      </c>
      <c r="E37" s="202">
        <f>E6*0.1</f>
        <v>0.30000000000000004</v>
      </c>
      <c r="F37" s="166"/>
      <c r="G37" s="98">
        <f>E37*F37</f>
        <v>0</v>
      </c>
    </row>
    <row r="38" spans="1:9" s="1" customFormat="1" ht="21" customHeight="1" x14ac:dyDescent="0.2">
      <c r="A38" s="61"/>
      <c r="B38" s="321" t="s">
        <v>116</v>
      </c>
      <c r="C38" s="321"/>
      <c r="D38" s="202"/>
      <c r="E38" s="202"/>
      <c r="F38" s="166"/>
      <c r="G38" s="98">
        <f>PRODUCT(G37,0.3)</f>
        <v>0</v>
      </c>
    </row>
    <row r="39" spans="1:9" s="1" customFormat="1" ht="21" customHeight="1" x14ac:dyDescent="0.2">
      <c r="A39" s="61"/>
      <c r="B39" s="310" t="s">
        <v>76</v>
      </c>
      <c r="C39" s="310"/>
      <c r="D39" s="202"/>
      <c r="E39" s="202"/>
      <c r="F39" s="166"/>
      <c r="G39" s="98">
        <f>(G37+G38)*0.05</f>
        <v>0</v>
      </c>
    </row>
    <row r="40" spans="1:9" s="1" customFormat="1" ht="21" customHeight="1" x14ac:dyDescent="0.2">
      <c r="A40" s="61">
        <v>6</v>
      </c>
      <c r="B40" s="310" t="s">
        <v>79</v>
      </c>
      <c r="C40" s="310"/>
      <c r="D40" s="202" t="s">
        <v>34</v>
      </c>
      <c r="E40" s="78">
        <f>E6*2</f>
        <v>6</v>
      </c>
      <c r="F40" s="166"/>
      <c r="G40" s="98">
        <f>E40*F40</f>
        <v>0</v>
      </c>
    </row>
    <row r="41" spans="1:9" s="1" customFormat="1" ht="21" customHeight="1" x14ac:dyDescent="0.2">
      <c r="A41" s="61"/>
      <c r="B41" s="310" t="s">
        <v>53</v>
      </c>
      <c r="C41" s="310"/>
      <c r="D41" s="202"/>
      <c r="E41" s="78"/>
      <c r="F41" s="166"/>
      <c r="G41" s="98">
        <v>0</v>
      </c>
    </row>
    <row r="42" spans="1:9" s="1" customFormat="1" ht="21" customHeight="1" x14ac:dyDescent="0.2">
      <c r="A42" s="61">
        <v>7</v>
      </c>
      <c r="B42" s="310" t="s">
        <v>92</v>
      </c>
      <c r="C42" s="310"/>
      <c r="D42" s="202" t="s">
        <v>18</v>
      </c>
      <c r="E42" s="78">
        <v>0</v>
      </c>
      <c r="F42" s="166"/>
      <c r="G42" s="98">
        <f>E42*F42</f>
        <v>0</v>
      </c>
    </row>
    <row r="43" spans="1:9" s="1" customFormat="1" ht="21" customHeight="1" thickBot="1" x14ac:dyDescent="0.25">
      <c r="A43" s="308" t="s">
        <v>101</v>
      </c>
      <c r="B43" s="309"/>
      <c r="C43" s="309"/>
      <c r="D43" s="309"/>
      <c r="E43" s="309"/>
      <c r="F43" s="309"/>
      <c r="G43" s="74">
        <f>SUM(G30:G42)</f>
        <v>0</v>
      </c>
      <c r="I43" s="5"/>
    </row>
    <row r="44" spans="1:9" s="1" customFormat="1" ht="21" customHeight="1" x14ac:dyDescent="0.2">
      <c r="A44" s="70"/>
      <c r="B44" s="70"/>
      <c r="C44" s="70"/>
      <c r="D44" s="70"/>
      <c r="E44" s="105"/>
      <c r="F44" s="168"/>
      <c r="G44" s="95"/>
    </row>
    <row r="45" spans="1:9" s="9" customFormat="1" ht="21" customHeight="1" x14ac:dyDescent="0.2">
      <c r="A45" s="70"/>
      <c r="B45" s="70"/>
      <c r="C45" s="210" t="s">
        <v>157</v>
      </c>
      <c r="D45" s="71"/>
      <c r="E45" s="106"/>
      <c r="F45" s="169"/>
      <c r="G45" s="72">
        <f>G18+G27+G43</f>
        <v>0</v>
      </c>
    </row>
    <row r="46" spans="1:9" s="1" customFormat="1" ht="21" customHeight="1" x14ac:dyDescent="0.2">
      <c r="E46" s="2"/>
      <c r="F46" s="170"/>
      <c r="G46" s="171"/>
    </row>
    <row r="47" spans="1:9" s="1" customFormat="1" ht="13.5" customHeight="1" x14ac:dyDescent="0.2">
      <c r="E47" s="2"/>
      <c r="F47" s="170"/>
      <c r="G47" s="171"/>
    </row>
    <row r="48" spans="1:9" s="4" customFormat="1" ht="13.5" customHeight="1" x14ac:dyDescent="0.2">
      <c r="F48" s="172"/>
      <c r="G48" s="173"/>
    </row>
    <row r="49" spans="5:7" s="2" customFormat="1" ht="19.5" customHeight="1" x14ac:dyDescent="0.2">
      <c r="F49" s="174"/>
      <c r="G49" s="171"/>
    </row>
    <row r="50" spans="5:7" s="1" customFormat="1" ht="23.45" customHeight="1" x14ac:dyDescent="0.2">
      <c r="E50" s="2"/>
      <c r="F50" s="170"/>
      <c r="G50" s="171"/>
    </row>
    <row r="51" spans="5:7" s="1" customFormat="1" ht="12.75" customHeight="1" x14ac:dyDescent="0.2">
      <c r="E51" s="2"/>
      <c r="F51" s="170"/>
      <c r="G51" s="171"/>
    </row>
    <row r="52" spans="5:7" s="1" customFormat="1" ht="12.75" customHeight="1" x14ac:dyDescent="0.2">
      <c r="E52" s="2"/>
      <c r="F52" s="170"/>
      <c r="G52" s="171"/>
    </row>
    <row r="53" spans="5:7" s="1" customFormat="1" ht="12.75" customHeight="1" x14ac:dyDescent="0.2">
      <c r="E53" s="2"/>
      <c r="F53" s="170"/>
      <c r="G53" s="171"/>
    </row>
    <row r="54" spans="5:7" s="1" customFormat="1" ht="12.75" customHeight="1" x14ac:dyDescent="0.2">
      <c r="E54" s="2"/>
      <c r="F54" s="170"/>
      <c r="G54" s="171"/>
    </row>
    <row r="55" spans="5:7" s="1" customFormat="1" ht="12.75" customHeight="1" x14ac:dyDescent="0.2">
      <c r="E55" s="2"/>
      <c r="F55" s="170"/>
      <c r="G55" s="171"/>
    </row>
    <row r="56" spans="5:7" s="2" customFormat="1" ht="12.75" customHeight="1" x14ac:dyDescent="0.2">
      <c r="F56" s="174"/>
      <c r="G56" s="171"/>
    </row>
    <row r="57" spans="5:7" s="1" customFormat="1" ht="12.75" customHeight="1" x14ac:dyDescent="0.2">
      <c r="E57" s="2"/>
      <c r="F57" s="170"/>
      <c r="G57" s="171"/>
    </row>
    <row r="58" spans="5:7" s="1" customFormat="1" ht="12.75" customHeight="1" x14ac:dyDescent="0.2">
      <c r="E58" s="2"/>
      <c r="F58" s="170"/>
      <c r="G58" s="171"/>
    </row>
    <row r="59" spans="5:7" s="1" customFormat="1" ht="12.75" customHeight="1" x14ac:dyDescent="0.2">
      <c r="E59" s="2"/>
      <c r="F59" s="170"/>
      <c r="G59" s="171"/>
    </row>
    <row r="60" spans="5:7" s="1" customFormat="1" ht="12.75" customHeight="1" x14ac:dyDescent="0.2">
      <c r="E60" s="2"/>
      <c r="F60" s="170"/>
      <c r="G60" s="171"/>
    </row>
    <row r="61" spans="5:7" s="1" customFormat="1" ht="12.75" customHeight="1" x14ac:dyDescent="0.2">
      <c r="E61" s="2"/>
      <c r="F61" s="170"/>
      <c r="G61" s="171"/>
    </row>
    <row r="62" spans="5:7" s="1" customFormat="1" ht="12.75" customHeight="1" x14ac:dyDescent="0.2">
      <c r="E62" s="2"/>
      <c r="F62" s="170"/>
      <c r="G62" s="171"/>
    </row>
    <row r="63" spans="5:7" s="1" customFormat="1" ht="13.5" customHeight="1" x14ac:dyDescent="0.2">
      <c r="E63" s="2"/>
      <c r="F63" s="170"/>
      <c r="G63" s="171"/>
    </row>
    <row r="64" spans="5:7" s="1" customFormat="1" ht="12.75" customHeight="1" x14ac:dyDescent="0.2">
      <c r="E64" s="2"/>
      <c r="F64" s="170"/>
      <c r="G64" s="171"/>
    </row>
    <row r="65" spans="5:7" s="1" customFormat="1" ht="12.75" customHeight="1" x14ac:dyDescent="0.2">
      <c r="E65" s="2"/>
      <c r="F65" s="170"/>
      <c r="G65" s="171"/>
    </row>
    <row r="66" spans="5:7" s="1" customFormat="1" ht="12.75" customHeight="1" x14ac:dyDescent="0.2">
      <c r="E66" s="2"/>
      <c r="F66" s="170"/>
      <c r="G66" s="171"/>
    </row>
    <row r="67" spans="5:7" s="2" customFormat="1" ht="12.75" customHeight="1" x14ac:dyDescent="0.2">
      <c r="F67" s="174"/>
      <c r="G67" s="171"/>
    </row>
    <row r="68" spans="5:7" s="1" customFormat="1" ht="12.75" customHeight="1" x14ac:dyDescent="0.2">
      <c r="E68" s="2"/>
      <c r="F68" s="170"/>
      <c r="G68" s="171"/>
    </row>
    <row r="69" spans="5:7" s="1" customFormat="1" ht="12.75" customHeight="1" x14ac:dyDescent="0.2">
      <c r="E69" s="2"/>
      <c r="F69" s="170"/>
      <c r="G69" s="171"/>
    </row>
    <row r="70" spans="5:7" s="1" customFormat="1" ht="12.75" customHeight="1" x14ac:dyDescent="0.2">
      <c r="E70" s="2"/>
      <c r="F70" s="170"/>
      <c r="G70" s="171"/>
    </row>
    <row r="71" spans="5:7" s="1" customFormat="1" ht="12.75" customHeight="1" x14ac:dyDescent="0.2">
      <c r="E71" s="2"/>
      <c r="F71" s="170"/>
      <c r="G71" s="171"/>
    </row>
    <row r="72" spans="5:7" s="1" customFormat="1" ht="12.75" customHeight="1" x14ac:dyDescent="0.2">
      <c r="E72" s="2"/>
      <c r="F72" s="170"/>
      <c r="G72" s="171"/>
    </row>
    <row r="73" spans="5:7" s="1" customFormat="1" ht="12.75" customHeight="1" x14ac:dyDescent="0.2">
      <c r="E73" s="2"/>
      <c r="F73" s="170"/>
      <c r="G73" s="171"/>
    </row>
    <row r="74" spans="5:7" s="1" customFormat="1" ht="12.75" customHeight="1" x14ac:dyDescent="0.2">
      <c r="E74" s="2"/>
      <c r="F74" s="170"/>
      <c r="G74" s="171"/>
    </row>
    <row r="75" spans="5:7" s="2" customFormat="1" ht="12.75" customHeight="1" x14ac:dyDescent="0.2">
      <c r="F75" s="174"/>
      <c r="G75" s="171"/>
    </row>
    <row r="76" spans="5:7" s="2" customFormat="1" ht="12.75" customHeight="1" x14ac:dyDescent="0.2">
      <c r="F76" s="174"/>
      <c r="G76" s="171"/>
    </row>
    <row r="77" spans="5:7" s="1" customFormat="1" ht="12.75" customHeight="1" x14ac:dyDescent="0.2">
      <c r="E77" s="2"/>
      <c r="F77" s="170"/>
      <c r="G77" s="171"/>
    </row>
    <row r="78" spans="5:7" s="1" customFormat="1" ht="12.75" customHeight="1" x14ac:dyDescent="0.2">
      <c r="E78" s="2"/>
      <c r="F78" s="170"/>
      <c r="G78" s="171"/>
    </row>
    <row r="79" spans="5:7" s="1" customFormat="1" ht="12.75" customHeight="1" x14ac:dyDescent="0.2">
      <c r="E79" s="2"/>
      <c r="F79" s="170"/>
      <c r="G79" s="171"/>
    </row>
    <row r="80" spans="5:7" s="1" customFormat="1" ht="12.75" customHeight="1" x14ac:dyDescent="0.2">
      <c r="E80" s="2"/>
      <c r="F80" s="170"/>
      <c r="G80" s="171"/>
    </row>
    <row r="81" spans="5:7" s="1" customFormat="1" ht="12.75" customHeight="1" x14ac:dyDescent="0.2">
      <c r="E81" s="2"/>
      <c r="F81" s="170"/>
      <c r="G81" s="171"/>
    </row>
    <row r="82" spans="5:7" s="1" customFormat="1" ht="12.75" customHeight="1" x14ac:dyDescent="0.2">
      <c r="E82" s="2"/>
      <c r="F82" s="170"/>
      <c r="G82" s="171"/>
    </row>
    <row r="83" spans="5:7" s="1" customFormat="1" ht="12.75" customHeight="1" x14ac:dyDescent="0.2">
      <c r="E83" s="2"/>
      <c r="F83" s="170"/>
      <c r="G83" s="171"/>
    </row>
    <row r="84" spans="5:7" s="1" customFormat="1" ht="12.75" customHeight="1" x14ac:dyDescent="0.2">
      <c r="E84" s="2"/>
      <c r="F84" s="170"/>
      <c r="G84" s="171"/>
    </row>
    <row r="85" spans="5:7" s="1" customFormat="1" ht="12.75" customHeight="1" x14ac:dyDescent="0.2">
      <c r="E85" s="2"/>
      <c r="F85" s="170"/>
      <c r="G85" s="171"/>
    </row>
    <row r="86" spans="5:7" s="1" customFormat="1" x14ac:dyDescent="0.2">
      <c r="E86" s="2"/>
      <c r="F86" s="170"/>
      <c r="G86" s="171"/>
    </row>
    <row r="87" spans="5:7" s="1" customFormat="1" x14ac:dyDescent="0.2">
      <c r="E87" s="2"/>
      <c r="F87" s="170"/>
      <c r="G87" s="171"/>
    </row>
    <row r="88" spans="5:7" s="1" customFormat="1" x14ac:dyDescent="0.2">
      <c r="E88" s="2"/>
      <c r="F88" s="170"/>
      <c r="G88" s="171"/>
    </row>
    <row r="89" spans="5:7" ht="12.75" customHeight="1" x14ac:dyDescent="0.2"/>
    <row r="90" spans="5:7" s="178" customFormat="1" x14ac:dyDescent="0.2">
      <c r="E90" s="175"/>
      <c r="F90" s="176"/>
      <c r="G90" s="177"/>
    </row>
    <row r="91" spans="5:7" ht="12.75" customHeight="1" x14ac:dyDescent="0.2"/>
    <row r="92" spans="5:7" ht="12.75" customHeight="1" x14ac:dyDescent="0.2"/>
    <row r="93" spans="5:7" ht="12.75" customHeight="1" x14ac:dyDescent="0.2"/>
    <row r="95" spans="5:7" ht="12.75" customHeight="1" x14ac:dyDescent="0.2"/>
    <row r="96" spans="5:7" ht="12.75" customHeight="1" x14ac:dyDescent="0.2"/>
    <row r="97" ht="12.75" customHeight="1" x14ac:dyDescent="0.2"/>
    <row r="99" ht="12.75" customHeight="1" x14ac:dyDescent="0.2"/>
    <row r="100" ht="12.75" customHeight="1" x14ac:dyDescent="0.2"/>
    <row r="101" ht="12.75" customHeight="1" x14ac:dyDescent="0.2"/>
    <row r="111" ht="13.5" customHeight="1" x14ac:dyDescent="0.2"/>
    <row r="112" ht="13.5" customHeight="1" x14ac:dyDescent="0.2"/>
    <row r="113" spans="5:7" ht="12.75" customHeight="1" x14ac:dyDescent="0.2"/>
    <row r="114" spans="5:7" s="2" customFormat="1" ht="12.75" customHeight="1" x14ac:dyDescent="0.2">
      <c r="F114" s="174"/>
      <c r="G114" s="171"/>
    </row>
    <row r="115" spans="5:7" s="2" customFormat="1" ht="12.75" customHeight="1" x14ac:dyDescent="0.2">
      <c r="F115" s="174"/>
      <c r="G115" s="171"/>
    </row>
    <row r="116" spans="5:7" s="2" customFormat="1" ht="23.45" customHeight="1" x14ac:dyDescent="0.2">
      <c r="F116" s="174"/>
      <c r="G116" s="171"/>
    </row>
    <row r="117" spans="5:7" s="1" customFormat="1" ht="23.45" customHeight="1" x14ac:dyDescent="0.2">
      <c r="E117" s="2"/>
      <c r="F117" s="170"/>
      <c r="G117" s="171"/>
    </row>
    <row r="118" spans="5:7" s="1" customFormat="1" ht="23.45" customHeight="1" x14ac:dyDescent="0.2">
      <c r="E118" s="2"/>
      <c r="F118" s="170"/>
      <c r="G118" s="171"/>
    </row>
    <row r="119" spans="5:7" s="1" customFormat="1" ht="23.45" customHeight="1" x14ac:dyDescent="0.2">
      <c r="E119" s="2"/>
      <c r="F119" s="170"/>
      <c r="G119" s="171"/>
    </row>
    <row r="120" spans="5:7" s="1" customFormat="1" ht="12.75" customHeight="1" x14ac:dyDescent="0.2">
      <c r="E120" s="2"/>
      <c r="F120" s="170"/>
      <c r="G120" s="171"/>
    </row>
    <row r="121" spans="5:7" s="1" customFormat="1" ht="12.75" customHeight="1" x14ac:dyDescent="0.2">
      <c r="E121" s="2"/>
      <c r="F121" s="170"/>
      <c r="G121" s="171"/>
    </row>
    <row r="122" spans="5:7" s="1" customFormat="1" ht="12.75" customHeight="1" x14ac:dyDescent="0.2">
      <c r="E122" s="2"/>
      <c r="F122" s="170"/>
      <c r="G122" s="171"/>
    </row>
    <row r="123" spans="5:7" s="1" customFormat="1" ht="12.75" customHeight="1" x14ac:dyDescent="0.2">
      <c r="E123" s="2"/>
      <c r="F123" s="170"/>
      <c r="G123" s="171"/>
    </row>
    <row r="124" spans="5:7" s="1" customFormat="1" ht="12.75" customHeight="1" x14ac:dyDescent="0.2">
      <c r="E124" s="2"/>
      <c r="F124" s="170"/>
      <c r="G124" s="171"/>
    </row>
    <row r="125" spans="5:7" s="1" customFormat="1" ht="12.75" customHeight="1" x14ac:dyDescent="0.2">
      <c r="E125" s="2"/>
      <c r="F125" s="170"/>
      <c r="G125" s="171"/>
    </row>
    <row r="126" spans="5:7" s="1" customFormat="1" ht="12.75" customHeight="1" x14ac:dyDescent="0.2">
      <c r="E126" s="2"/>
      <c r="F126" s="170"/>
      <c r="G126" s="171"/>
    </row>
    <row r="127" spans="5:7" s="1" customFormat="1" ht="23.45" customHeight="1" x14ac:dyDescent="0.2">
      <c r="E127" s="2"/>
      <c r="F127" s="170"/>
      <c r="G127" s="171"/>
    </row>
    <row r="128" spans="5:7" s="1" customFormat="1" ht="12.75" customHeight="1" x14ac:dyDescent="0.2">
      <c r="E128" s="2"/>
      <c r="F128" s="170"/>
      <c r="G128" s="171"/>
    </row>
    <row r="129" spans="5:7" s="1" customFormat="1" ht="12.75" customHeight="1" x14ac:dyDescent="0.2">
      <c r="E129" s="2"/>
      <c r="F129" s="170"/>
      <c r="G129" s="171"/>
    </row>
    <row r="130" spans="5:7" s="1" customFormat="1" ht="12.75" customHeight="1" x14ac:dyDescent="0.2">
      <c r="E130" s="2"/>
      <c r="F130" s="170"/>
      <c r="G130" s="171"/>
    </row>
    <row r="131" spans="5:7" s="1" customFormat="1" ht="12.75" customHeight="1" x14ac:dyDescent="0.2">
      <c r="E131" s="2"/>
      <c r="F131" s="170"/>
      <c r="G131" s="171"/>
    </row>
    <row r="132" spans="5:7" s="1" customFormat="1" x14ac:dyDescent="0.2">
      <c r="E132" s="2"/>
      <c r="F132" s="170"/>
      <c r="G132" s="171"/>
    </row>
    <row r="133" spans="5:7" s="1" customFormat="1" x14ac:dyDescent="0.2">
      <c r="E133" s="2"/>
      <c r="F133" s="170"/>
      <c r="G133" s="171"/>
    </row>
    <row r="134" spans="5:7" s="1" customFormat="1" x14ac:dyDescent="0.2">
      <c r="E134" s="2"/>
      <c r="F134" s="170"/>
      <c r="G134" s="171"/>
    </row>
    <row r="145" spans="5:7" ht="13.5" customHeight="1" x14ac:dyDescent="0.2"/>
    <row r="146" spans="5:7" ht="12.75" customHeight="1" x14ac:dyDescent="0.2"/>
    <row r="147" spans="5:7" ht="12.75" customHeight="1" x14ac:dyDescent="0.2"/>
    <row r="148" spans="5:7" s="1" customFormat="1" ht="12.75" customHeight="1" x14ac:dyDescent="0.2">
      <c r="E148" s="2"/>
      <c r="F148" s="170"/>
      <c r="G148" s="171"/>
    </row>
    <row r="149" spans="5:7" s="1" customFormat="1" ht="12.75" customHeight="1" x14ac:dyDescent="0.2">
      <c r="E149" s="2"/>
      <c r="F149" s="170"/>
      <c r="G149" s="171"/>
    </row>
    <row r="150" spans="5:7" s="1" customFormat="1" ht="12.75" customHeight="1" x14ac:dyDescent="0.2">
      <c r="E150" s="2"/>
      <c r="F150" s="170"/>
      <c r="G150" s="171"/>
    </row>
    <row r="151" spans="5:7" s="1" customFormat="1" ht="12.75" customHeight="1" x14ac:dyDescent="0.2">
      <c r="E151" s="2"/>
      <c r="F151" s="170"/>
      <c r="G151" s="171"/>
    </row>
    <row r="152" spans="5:7" s="1" customFormat="1" ht="12.75" customHeight="1" x14ac:dyDescent="0.2">
      <c r="E152" s="2"/>
      <c r="F152" s="170"/>
      <c r="G152" s="171"/>
    </row>
    <row r="153" spans="5:7" s="1" customFormat="1" ht="12.75" customHeight="1" x14ac:dyDescent="0.2">
      <c r="E153" s="2"/>
      <c r="F153" s="170"/>
      <c r="G153" s="171"/>
    </row>
    <row r="154" spans="5:7" s="1" customFormat="1" ht="12.75" customHeight="1" x14ac:dyDescent="0.2">
      <c r="E154" s="2"/>
      <c r="F154" s="170"/>
      <c r="G154" s="171"/>
    </row>
    <row r="155" spans="5:7" s="2" customFormat="1" ht="12.75" customHeight="1" x14ac:dyDescent="0.2">
      <c r="F155" s="174"/>
      <c r="G155" s="171"/>
    </row>
    <row r="156" spans="5:7" s="1" customFormat="1" ht="12.75" customHeight="1" x14ac:dyDescent="0.2">
      <c r="E156" s="2"/>
      <c r="F156" s="170"/>
      <c r="G156" s="171"/>
    </row>
    <row r="157" spans="5:7" s="1" customFormat="1" ht="12.75" customHeight="1" x14ac:dyDescent="0.2">
      <c r="E157" s="2"/>
      <c r="F157" s="170"/>
      <c r="G157" s="171"/>
    </row>
    <row r="158" spans="5:7" s="1" customFormat="1" ht="12.75" customHeight="1" x14ac:dyDescent="0.2">
      <c r="E158" s="2"/>
      <c r="F158" s="170"/>
      <c r="G158" s="171"/>
    </row>
    <row r="159" spans="5:7" s="1" customFormat="1" ht="12.75" customHeight="1" x14ac:dyDescent="0.2">
      <c r="E159" s="2"/>
      <c r="F159" s="170"/>
      <c r="G159" s="171"/>
    </row>
    <row r="160" spans="5:7" s="1" customFormat="1" ht="12.75" customHeight="1" x14ac:dyDescent="0.2">
      <c r="E160" s="2"/>
      <c r="F160" s="170"/>
      <c r="G160" s="171"/>
    </row>
    <row r="161" spans="5:7" s="1" customFormat="1" ht="12.75" customHeight="1" x14ac:dyDescent="0.2">
      <c r="E161" s="2"/>
      <c r="F161" s="170"/>
      <c r="G161" s="171"/>
    </row>
    <row r="162" spans="5:7" s="1" customFormat="1" ht="12.75" customHeight="1" x14ac:dyDescent="0.2">
      <c r="E162" s="2"/>
      <c r="F162" s="170"/>
      <c r="G162" s="171"/>
    </row>
    <row r="163" spans="5:7" s="1" customFormat="1" ht="12.75" customHeight="1" x14ac:dyDescent="0.2">
      <c r="E163" s="2"/>
      <c r="F163" s="170"/>
      <c r="G163" s="171"/>
    </row>
    <row r="164" spans="5:7" s="1" customFormat="1" x14ac:dyDescent="0.2">
      <c r="E164" s="2"/>
      <c r="F164" s="170"/>
      <c r="G164" s="171"/>
    </row>
    <row r="165" spans="5:7" s="1" customFormat="1" ht="12" customHeight="1" x14ac:dyDescent="0.2">
      <c r="E165" s="2"/>
      <c r="F165" s="170"/>
      <c r="G165" s="171"/>
    </row>
    <row r="166" spans="5:7" s="1" customFormat="1" x14ac:dyDescent="0.2">
      <c r="E166" s="2"/>
      <c r="F166" s="170"/>
      <c r="G166" s="171"/>
    </row>
    <row r="168" spans="5:7" s="10" customFormat="1" x14ac:dyDescent="0.2">
      <c r="E168" s="107"/>
      <c r="F168" s="181"/>
      <c r="G168" s="182"/>
    </row>
    <row r="199" ht="12.75" customHeight="1" x14ac:dyDescent="0.2"/>
    <row r="200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7" ht="12.75" customHeight="1" x14ac:dyDescent="0.2"/>
    <row r="208" ht="12.75" customHeight="1" x14ac:dyDescent="0.2"/>
  </sheetData>
  <mergeCells count="21">
    <mergeCell ref="A1:G1"/>
    <mergeCell ref="B31:C31"/>
    <mergeCell ref="B30:C30"/>
    <mergeCell ref="A2:G2"/>
    <mergeCell ref="B33:C33"/>
    <mergeCell ref="A43:F43"/>
    <mergeCell ref="B32:C32"/>
    <mergeCell ref="B29:C29"/>
    <mergeCell ref="B41:C41"/>
    <mergeCell ref="A18:F18"/>
    <mergeCell ref="A20:G20"/>
    <mergeCell ref="A27:F27"/>
    <mergeCell ref="A28:G28"/>
    <mergeCell ref="B34:C34"/>
    <mergeCell ref="B35:C35"/>
    <mergeCell ref="B37:C37"/>
    <mergeCell ref="B38:C38"/>
    <mergeCell ref="B39:C39"/>
    <mergeCell ref="B40:C40"/>
    <mergeCell ref="B36:C36"/>
    <mergeCell ref="B42:C42"/>
  </mergeCells>
  <phoneticPr fontId="0" type="noConversion"/>
  <pageMargins left="0.78740157499999996" right="0.78740157499999996" top="0.984251969" bottom="0.984251969" header="0.4921259845" footer="0.4921259845"/>
  <pageSetup paperSize="9" scale="61" fitToHeight="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73"/>
  <sheetViews>
    <sheetView topLeftCell="A22" workbookViewId="0">
      <selection activeCell="F47" sqref="F47"/>
    </sheetView>
  </sheetViews>
  <sheetFormatPr defaultRowHeight="12.75" x14ac:dyDescent="0.2"/>
  <cols>
    <col min="1" max="1" width="6" customWidth="1"/>
    <col min="2" max="2" width="20" customWidth="1"/>
    <col min="3" max="3" width="54.28515625" customWidth="1"/>
    <col min="4" max="4" width="8.42578125" customWidth="1"/>
    <col min="5" max="5" width="15" style="83" customWidth="1"/>
    <col min="6" max="6" width="14" style="83" customWidth="1"/>
    <col min="7" max="7" width="20.28515625" style="14" customWidth="1"/>
    <col min="9" max="9" width="12" bestFit="1" customWidth="1"/>
    <col min="10" max="10" width="30.85546875" customWidth="1"/>
    <col min="14" max="14" width="11.42578125" bestFit="1" customWidth="1"/>
  </cols>
  <sheetData>
    <row r="1" spans="1:7" s="12" customFormat="1" ht="21" customHeight="1" thickBot="1" x14ac:dyDescent="0.25">
      <c r="A1" s="322" t="s">
        <v>265</v>
      </c>
      <c r="B1" s="323"/>
      <c r="C1" s="323"/>
      <c r="D1" s="323"/>
      <c r="E1" s="323"/>
      <c r="F1" s="323"/>
      <c r="G1" s="324"/>
    </row>
    <row r="2" spans="1:7" s="2" customFormat="1" ht="21" customHeight="1" x14ac:dyDescent="0.2">
      <c r="A2" s="75"/>
      <c r="B2" s="76"/>
      <c r="C2" s="76"/>
      <c r="D2" s="76"/>
      <c r="E2" s="76"/>
      <c r="F2" s="76"/>
      <c r="G2" s="96"/>
    </row>
    <row r="3" spans="1:7" s="2" customFormat="1" ht="21" customHeight="1" x14ac:dyDescent="0.2">
      <c r="A3" s="325" t="s">
        <v>1</v>
      </c>
      <c r="B3" s="326"/>
      <c r="C3" s="326"/>
      <c r="D3" s="327"/>
      <c r="E3" s="327"/>
      <c r="F3" s="327"/>
      <c r="G3" s="328"/>
    </row>
    <row r="4" spans="1:7" s="2" customFormat="1" ht="21" customHeight="1" x14ac:dyDescent="0.2">
      <c r="A4" s="61" t="s">
        <v>2</v>
      </c>
      <c r="B4" s="202" t="s">
        <v>3</v>
      </c>
      <c r="C4" s="62" t="s">
        <v>4</v>
      </c>
      <c r="D4" s="202" t="s">
        <v>5</v>
      </c>
      <c r="E4" s="63" t="s">
        <v>6</v>
      </c>
      <c r="F4" s="63" t="s">
        <v>7</v>
      </c>
      <c r="G4" s="97" t="s">
        <v>8</v>
      </c>
    </row>
    <row r="5" spans="1:7" s="1" customFormat="1" ht="21" customHeight="1" x14ac:dyDescent="0.2">
      <c r="A5" s="204" t="s">
        <v>9</v>
      </c>
      <c r="B5" s="64"/>
      <c r="C5" s="203"/>
      <c r="D5" s="202"/>
      <c r="E5" s="63">
        <v>13</v>
      </c>
      <c r="F5" s="69"/>
      <c r="G5" s="98"/>
    </row>
    <row r="6" spans="1:7" s="1" customFormat="1" ht="33" customHeight="1" x14ac:dyDescent="0.2">
      <c r="A6" s="61">
        <v>1</v>
      </c>
      <c r="B6" s="202" t="s">
        <v>45</v>
      </c>
      <c r="C6" s="203" t="s">
        <v>132</v>
      </c>
      <c r="D6" s="202" t="s">
        <v>0</v>
      </c>
      <c r="E6" s="77">
        <v>3</v>
      </c>
      <c r="F6" s="69"/>
      <c r="G6" s="98">
        <f>E6*F6</f>
        <v>0</v>
      </c>
    </row>
    <row r="7" spans="1:7" s="1" customFormat="1" ht="21" customHeight="1" x14ac:dyDescent="0.2">
      <c r="A7" s="65">
        <v>2</v>
      </c>
      <c r="B7" s="66" t="s">
        <v>10</v>
      </c>
      <c r="C7" s="67" t="s">
        <v>133</v>
      </c>
      <c r="D7" s="202" t="s">
        <v>0</v>
      </c>
      <c r="E7" s="77">
        <f>PRODUCT(E6,1)</f>
        <v>3</v>
      </c>
      <c r="F7" s="69"/>
      <c r="G7" s="98">
        <f>E7*F7</f>
        <v>0</v>
      </c>
    </row>
    <row r="8" spans="1:7" s="1" customFormat="1" ht="33" customHeight="1" x14ac:dyDescent="0.2">
      <c r="A8" s="61">
        <v>3</v>
      </c>
      <c r="B8" s="202" t="s">
        <v>11</v>
      </c>
      <c r="C8" s="203" t="s">
        <v>48</v>
      </c>
      <c r="D8" s="202" t="s">
        <v>12</v>
      </c>
      <c r="E8" s="77">
        <v>1.5200000000000001E-3</v>
      </c>
      <c r="F8" s="69"/>
      <c r="G8" s="98">
        <f>E8*F8</f>
        <v>0</v>
      </c>
    </row>
    <row r="9" spans="1:7" s="1" customFormat="1" ht="33" customHeight="1" x14ac:dyDescent="0.2">
      <c r="A9" s="65">
        <v>4</v>
      </c>
      <c r="B9" s="66" t="s">
        <v>13</v>
      </c>
      <c r="C9" s="67" t="s">
        <v>134</v>
      </c>
      <c r="D9" s="66" t="s">
        <v>0</v>
      </c>
      <c r="E9" s="77">
        <f>PRODUCT(E6,1)</f>
        <v>3</v>
      </c>
      <c r="F9" s="108"/>
      <c r="G9" s="99">
        <f>E9*F9</f>
        <v>0</v>
      </c>
    </row>
    <row r="10" spans="1:7" s="1" customFormat="1" ht="21" customHeight="1" x14ac:dyDescent="0.2">
      <c r="A10" s="61">
        <v>6</v>
      </c>
      <c r="B10" s="202" t="s">
        <v>15</v>
      </c>
      <c r="C10" s="203" t="s">
        <v>16</v>
      </c>
      <c r="D10" s="202" t="s">
        <v>14</v>
      </c>
      <c r="E10" s="92">
        <f>E7</f>
        <v>3</v>
      </c>
      <c r="F10" s="69"/>
      <c r="G10" s="98">
        <f t="shared" ref="G10:G16" si="0">E10*F10</f>
        <v>0</v>
      </c>
    </row>
    <row r="11" spans="1:7" s="1" customFormat="1" ht="33" customHeight="1" x14ac:dyDescent="0.2">
      <c r="A11" s="65">
        <v>7</v>
      </c>
      <c r="B11" s="202" t="s">
        <v>17</v>
      </c>
      <c r="C11" s="203" t="s">
        <v>88</v>
      </c>
      <c r="D11" s="202" t="s">
        <v>18</v>
      </c>
      <c r="E11" s="77">
        <f>E7*0.1</f>
        <v>0.30000000000000004</v>
      </c>
      <c r="F11" s="69"/>
      <c r="G11" s="98">
        <f t="shared" si="0"/>
        <v>0</v>
      </c>
    </row>
    <row r="12" spans="1:7" s="1" customFormat="1" ht="21" customHeight="1" x14ac:dyDescent="0.2">
      <c r="A12" s="61">
        <v>8</v>
      </c>
      <c r="B12" s="202" t="s">
        <v>19</v>
      </c>
      <c r="C12" s="203" t="s">
        <v>89</v>
      </c>
      <c r="D12" s="202" t="s">
        <v>18</v>
      </c>
      <c r="E12" s="77">
        <v>0</v>
      </c>
      <c r="F12" s="108"/>
      <c r="G12" s="98">
        <f t="shared" si="0"/>
        <v>0</v>
      </c>
    </row>
    <row r="13" spans="1:7" s="1" customFormat="1" ht="33" customHeight="1" x14ac:dyDescent="0.2">
      <c r="A13" s="65">
        <v>9</v>
      </c>
      <c r="B13" s="202" t="s">
        <v>20</v>
      </c>
      <c r="C13" s="203" t="s">
        <v>46</v>
      </c>
      <c r="D13" s="202" t="s">
        <v>14</v>
      </c>
      <c r="E13" s="77">
        <f>E7*2</f>
        <v>6</v>
      </c>
      <c r="F13" s="69"/>
      <c r="G13" s="98">
        <f t="shared" si="0"/>
        <v>0</v>
      </c>
    </row>
    <row r="14" spans="1:7" s="1" customFormat="1" ht="33" customHeight="1" x14ac:dyDescent="0.2">
      <c r="A14" s="65">
        <v>11</v>
      </c>
      <c r="B14" s="202" t="s">
        <v>21</v>
      </c>
      <c r="C14" s="203" t="s">
        <v>49</v>
      </c>
      <c r="D14" s="202" t="s">
        <v>0</v>
      </c>
      <c r="E14" s="77">
        <f>E25</f>
        <v>3</v>
      </c>
      <c r="F14" s="69"/>
      <c r="G14" s="98">
        <f t="shared" si="0"/>
        <v>0</v>
      </c>
    </row>
    <row r="15" spans="1:7" s="1" customFormat="1" ht="33" customHeight="1" x14ac:dyDescent="0.2">
      <c r="A15" s="61">
        <v>12</v>
      </c>
      <c r="B15" s="202" t="s">
        <v>22</v>
      </c>
      <c r="C15" s="203" t="s">
        <v>50</v>
      </c>
      <c r="D15" s="202" t="s">
        <v>0</v>
      </c>
      <c r="E15" s="77">
        <f>E7*0.1</f>
        <v>0.30000000000000004</v>
      </c>
      <c r="F15" s="69"/>
      <c r="G15" s="98">
        <f t="shared" si="0"/>
        <v>0</v>
      </c>
    </row>
    <row r="16" spans="1:7" s="1" customFormat="1" ht="48" customHeight="1" x14ac:dyDescent="0.2">
      <c r="A16" s="61">
        <v>13</v>
      </c>
      <c r="B16" s="202" t="s">
        <v>135</v>
      </c>
      <c r="C16" s="203" t="s">
        <v>136</v>
      </c>
      <c r="D16" s="202" t="s">
        <v>14</v>
      </c>
      <c r="E16" s="77">
        <f>PRODUCT(E25,0.1)</f>
        <v>0.30000000000000004</v>
      </c>
      <c r="F16" s="69"/>
      <c r="G16" s="98">
        <f t="shared" si="0"/>
        <v>0</v>
      </c>
    </row>
    <row r="17" spans="1:7" s="1" customFormat="1" ht="33" customHeight="1" x14ac:dyDescent="0.2">
      <c r="A17" s="61">
        <v>14</v>
      </c>
      <c r="B17" s="202" t="s">
        <v>17</v>
      </c>
      <c r="C17" s="203" t="s">
        <v>90</v>
      </c>
      <c r="D17" s="202" t="s">
        <v>18</v>
      </c>
      <c r="E17" s="77">
        <f>PRODUCT(E6,0.1,4)</f>
        <v>1.2000000000000002</v>
      </c>
      <c r="F17" s="69"/>
      <c r="G17" s="98">
        <f>E17*F17</f>
        <v>0</v>
      </c>
    </row>
    <row r="18" spans="1:7" s="1" customFormat="1" ht="33" customHeight="1" x14ac:dyDescent="0.2">
      <c r="A18" s="65">
        <v>15</v>
      </c>
      <c r="B18" s="202" t="s">
        <v>19</v>
      </c>
      <c r="C18" s="203" t="s">
        <v>93</v>
      </c>
      <c r="D18" s="202" t="s">
        <v>18</v>
      </c>
      <c r="E18" s="77">
        <v>0</v>
      </c>
      <c r="F18" s="69"/>
      <c r="G18" s="98">
        <f>E18*F18</f>
        <v>0</v>
      </c>
    </row>
    <row r="19" spans="1:7" s="1" customFormat="1" ht="21" customHeight="1" x14ac:dyDescent="0.2">
      <c r="A19" s="61">
        <v>16</v>
      </c>
      <c r="B19" s="202" t="s">
        <v>21</v>
      </c>
      <c r="C19" s="203" t="s">
        <v>47</v>
      </c>
      <c r="D19" s="202" t="s">
        <v>0</v>
      </c>
      <c r="E19" s="77">
        <f>E7</f>
        <v>3</v>
      </c>
      <c r="F19" s="69"/>
      <c r="G19" s="98">
        <f>E19*F19</f>
        <v>0</v>
      </c>
    </row>
    <row r="20" spans="1:7" s="1" customFormat="1" ht="21" customHeight="1" x14ac:dyDescent="0.2">
      <c r="A20" s="312" t="s">
        <v>23</v>
      </c>
      <c r="B20" s="313"/>
      <c r="C20" s="313"/>
      <c r="D20" s="313"/>
      <c r="E20" s="313"/>
      <c r="F20" s="313"/>
      <c r="G20" s="73">
        <f>SUM(G6:G19)</f>
        <v>0</v>
      </c>
    </row>
    <row r="21" spans="1:7" s="1" customFormat="1" ht="21" customHeight="1" x14ac:dyDescent="0.2">
      <c r="A21" s="127"/>
      <c r="B21" s="81"/>
      <c r="C21" s="81"/>
      <c r="D21" s="81"/>
      <c r="E21" s="60"/>
      <c r="F21" s="60"/>
      <c r="G21" s="98"/>
    </row>
    <row r="22" spans="1:7" s="2" customFormat="1" ht="21" customHeight="1" x14ac:dyDescent="0.2">
      <c r="A22" s="314" t="s">
        <v>24</v>
      </c>
      <c r="B22" s="315"/>
      <c r="C22" s="315"/>
      <c r="D22" s="315"/>
      <c r="E22" s="315"/>
      <c r="F22" s="315"/>
      <c r="G22" s="316"/>
    </row>
    <row r="23" spans="1:7" s="2" customFormat="1" ht="21" customHeight="1" x14ac:dyDescent="0.2">
      <c r="A23" s="128" t="s">
        <v>25</v>
      </c>
      <c r="B23" s="202" t="s">
        <v>85</v>
      </c>
      <c r="C23" s="202" t="s">
        <v>26</v>
      </c>
      <c r="D23" s="202" t="s">
        <v>27</v>
      </c>
      <c r="E23" s="202" t="s">
        <v>6</v>
      </c>
      <c r="F23" s="202" t="s">
        <v>7</v>
      </c>
      <c r="G23" s="97" t="s">
        <v>8</v>
      </c>
    </row>
    <row r="24" spans="1:7" s="2" customFormat="1" ht="21" customHeight="1" x14ac:dyDescent="0.2">
      <c r="A24" s="128"/>
      <c r="B24" s="36" t="s">
        <v>158</v>
      </c>
      <c r="C24" s="113" t="s">
        <v>137</v>
      </c>
      <c r="D24" s="208" t="s">
        <v>145</v>
      </c>
      <c r="E24" s="202">
        <v>3</v>
      </c>
      <c r="F24" s="132"/>
      <c r="G24" s="100">
        <f>E24*F24</f>
        <v>0</v>
      </c>
    </row>
    <row r="25" spans="1:7" s="2" customFormat="1" ht="21" customHeight="1" x14ac:dyDescent="0.2">
      <c r="A25" s="128"/>
      <c r="B25" s="35"/>
      <c r="C25" s="68" t="s">
        <v>138</v>
      </c>
      <c r="D25" s="202"/>
      <c r="E25" s="93">
        <f>SUM(E24:E24)</f>
        <v>3</v>
      </c>
      <c r="F25" s="217"/>
      <c r="G25" s="100"/>
    </row>
    <row r="26" spans="1:7" s="1" customFormat="1" ht="21" customHeight="1" x14ac:dyDescent="0.2">
      <c r="A26" s="129"/>
      <c r="B26" s="68"/>
      <c r="C26" s="184"/>
      <c r="D26" s="184"/>
      <c r="E26" s="184"/>
      <c r="F26" s="93"/>
      <c r="G26" s="100">
        <f>SUM(G24:G25)</f>
        <v>0</v>
      </c>
    </row>
    <row r="27" spans="1:7" s="1" customFormat="1" ht="21" customHeight="1" x14ac:dyDescent="0.2">
      <c r="A27" s="130"/>
      <c r="B27" s="64"/>
      <c r="C27" s="205" t="s">
        <v>139</v>
      </c>
      <c r="D27" s="202"/>
      <c r="E27" s="202"/>
      <c r="F27" s="69"/>
      <c r="G27" s="98">
        <f>PRODUCT(G26,0.1)</f>
        <v>0</v>
      </c>
    </row>
    <row r="28" spans="1:7" s="1" customFormat="1" ht="21" customHeight="1" x14ac:dyDescent="0.2">
      <c r="A28" s="130"/>
      <c r="B28" s="64"/>
      <c r="C28" s="205" t="s">
        <v>91</v>
      </c>
      <c r="D28" s="202"/>
      <c r="E28" s="202"/>
      <c r="F28" s="69"/>
      <c r="G28" s="98">
        <f>PRODUCT(G26,0.05)</f>
        <v>0</v>
      </c>
    </row>
    <row r="29" spans="1:7" s="1" customFormat="1" ht="21" customHeight="1" x14ac:dyDescent="0.2">
      <c r="A29" s="317" t="s">
        <v>28</v>
      </c>
      <c r="B29" s="318"/>
      <c r="C29" s="318"/>
      <c r="D29" s="318"/>
      <c r="E29" s="318"/>
      <c r="F29" s="318"/>
      <c r="G29" s="73">
        <f>SUM(G26:G28)</f>
        <v>0</v>
      </c>
    </row>
    <row r="30" spans="1:7" s="1" customFormat="1" ht="21" customHeight="1" x14ac:dyDescent="0.2">
      <c r="A30" s="314" t="s">
        <v>29</v>
      </c>
      <c r="B30" s="315"/>
      <c r="C30" s="315"/>
      <c r="D30" s="315"/>
      <c r="E30" s="315"/>
      <c r="F30" s="315"/>
      <c r="G30" s="316"/>
    </row>
    <row r="31" spans="1:7" s="1" customFormat="1" ht="21" customHeight="1" x14ac:dyDescent="0.2">
      <c r="A31" s="61" t="s">
        <v>2</v>
      </c>
      <c r="B31" s="311" t="s">
        <v>30</v>
      </c>
      <c r="C31" s="311"/>
      <c r="D31" s="202" t="s">
        <v>5</v>
      </c>
      <c r="E31" s="202" t="s">
        <v>6</v>
      </c>
      <c r="F31" s="202" t="s">
        <v>7</v>
      </c>
      <c r="G31" s="100" t="s">
        <v>8</v>
      </c>
    </row>
    <row r="32" spans="1:7" s="1" customFormat="1" ht="21" customHeight="1" x14ac:dyDescent="0.2">
      <c r="A32" s="61">
        <v>1</v>
      </c>
      <c r="B32" s="310" t="s">
        <v>42</v>
      </c>
      <c r="C32" s="310"/>
      <c r="D32" s="202" t="s">
        <v>18</v>
      </c>
      <c r="E32" s="78">
        <f>PRODUCT(E6,0.75,0.5)</f>
        <v>1.125</v>
      </c>
      <c r="F32" s="109"/>
      <c r="G32" s="98">
        <f>E32*F32</f>
        <v>0</v>
      </c>
    </row>
    <row r="33" spans="1:9" s="1" customFormat="1" ht="21" customHeight="1" x14ac:dyDescent="0.2">
      <c r="A33" s="61"/>
      <c r="B33" s="310" t="s">
        <v>140</v>
      </c>
      <c r="C33" s="310"/>
      <c r="D33" s="202"/>
      <c r="E33" s="78"/>
      <c r="F33" s="109"/>
      <c r="G33" s="98">
        <f>G32*0.3</f>
        <v>0</v>
      </c>
    </row>
    <row r="34" spans="1:9" s="1" customFormat="1" ht="21" customHeight="1" x14ac:dyDescent="0.2">
      <c r="A34" s="61"/>
      <c r="B34" s="310" t="s">
        <v>76</v>
      </c>
      <c r="C34" s="310"/>
      <c r="D34" s="69"/>
      <c r="E34" s="78"/>
      <c r="F34" s="109"/>
      <c r="G34" s="98">
        <f>(G32+G33)*0.05</f>
        <v>0</v>
      </c>
    </row>
    <row r="35" spans="1:9" s="1" customFormat="1" ht="33" customHeight="1" x14ac:dyDescent="0.2">
      <c r="A35" s="59">
        <v>2</v>
      </c>
      <c r="B35" s="329" t="s">
        <v>141</v>
      </c>
      <c r="C35" s="319"/>
      <c r="D35" s="60" t="s">
        <v>0</v>
      </c>
      <c r="E35" s="94">
        <f>E7*3</f>
        <v>9</v>
      </c>
      <c r="F35" s="218"/>
      <c r="G35" s="98">
        <f>E35*F35</f>
        <v>0</v>
      </c>
    </row>
    <row r="36" spans="1:9" s="1" customFormat="1" ht="21" customHeight="1" x14ac:dyDescent="0.2">
      <c r="A36" s="59">
        <v>3</v>
      </c>
      <c r="B36" s="319" t="s">
        <v>142</v>
      </c>
      <c r="C36" s="320"/>
      <c r="D36" s="60" t="s">
        <v>0</v>
      </c>
      <c r="E36" s="94">
        <f>E35</f>
        <v>9</v>
      </c>
      <c r="F36" s="218"/>
      <c r="G36" s="98">
        <f>E36*F36</f>
        <v>0</v>
      </c>
    </row>
    <row r="37" spans="1:9" s="2" customFormat="1" ht="21" customHeight="1" x14ac:dyDescent="0.2">
      <c r="A37" s="59"/>
      <c r="B37" s="319" t="s">
        <v>51</v>
      </c>
      <c r="C37" s="320"/>
      <c r="D37" s="60"/>
      <c r="E37" s="94"/>
      <c r="F37" s="218"/>
      <c r="G37" s="98">
        <f>(G35+G36)*0.4</f>
        <v>0</v>
      </c>
    </row>
    <row r="38" spans="1:9" s="1" customFormat="1" ht="21" customHeight="1" x14ac:dyDescent="0.2">
      <c r="A38" s="59"/>
      <c r="B38" s="319" t="s">
        <v>75</v>
      </c>
      <c r="C38" s="320"/>
      <c r="D38" s="60"/>
      <c r="E38" s="94"/>
      <c r="F38" s="218"/>
      <c r="G38" s="98">
        <f>(G35+G36+G37)*0.01</f>
        <v>0</v>
      </c>
    </row>
    <row r="39" spans="1:9" s="1" customFormat="1" ht="21" customHeight="1" x14ac:dyDescent="0.2">
      <c r="A39" s="59">
        <v>4</v>
      </c>
      <c r="B39" s="310" t="s">
        <v>31</v>
      </c>
      <c r="C39" s="310"/>
      <c r="D39" s="202" t="s">
        <v>32</v>
      </c>
      <c r="E39" s="78">
        <f>E7*4</f>
        <v>12</v>
      </c>
      <c r="F39" s="109"/>
      <c r="G39" s="98">
        <f>E39*F39</f>
        <v>0</v>
      </c>
    </row>
    <row r="40" spans="1:9" s="1" customFormat="1" ht="21" customHeight="1" x14ac:dyDescent="0.2">
      <c r="A40" s="61">
        <v>5</v>
      </c>
      <c r="B40" s="310" t="s">
        <v>33</v>
      </c>
      <c r="C40" s="310"/>
      <c r="D40" s="202" t="s">
        <v>18</v>
      </c>
      <c r="E40" s="202">
        <f>E7*0.1</f>
        <v>0.30000000000000004</v>
      </c>
      <c r="F40" s="109"/>
      <c r="G40" s="98">
        <f>E40*F40</f>
        <v>0</v>
      </c>
    </row>
    <row r="41" spans="1:9" s="1" customFormat="1" ht="21" customHeight="1" x14ac:dyDescent="0.2">
      <c r="A41" s="61"/>
      <c r="B41" s="321" t="s">
        <v>116</v>
      </c>
      <c r="C41" s="321"/>
      <c r="D41" s="202"/>
      <c r="E41" s="202"/>
      <c r="F41" s="109"/>
      <c r="G41" s="98">
        <f>G40*0.3</f>
        <v>0</v>
      </c>
    </row>
    <row r="42" spans="1:9" s="1" customFormat="1" ht="21" customHeight="1" x14ac:dyDescent="0.2">
      <c r="A42" s="61"/>
      <c r="B42" s="310" t="s">
        <v>76</v>
      </c>
      <c r="C42" s="310"/>
      <c r="D42" s="202"/>
      <c r="E42" s="202"/>
      <c r="F42" s="109"/>
      <c r="G42" s="98">
        <f>(G40+G41)*0.05</f>
        <v>0</v>
      </c>
    </row>
    <row r="43" spans="1:9" s="1" customFormat="1" ht="21" customHeight="1" x14ac:dyDescent="0.2">
      <c r="A43" s="61">
        <v>6</v>
      </c>
      <c r="B43" s="310" t="s">
        <v>143</v>
      </c>
      <c r="C43" s="310"/>
      <c r="D43" s="202" t="s">
        <v>34</v>
      </c>
      <c r="E43" s="78">
        <v>13</v>
      </c>
      <c r="F43" s="109"/>
      <c r="G43" s="98">
        <f>E43*F43</f>
        <v>0</v>
      </c>
    </row>
    <row r="44" spans="1:9" s="1" customFormat="1" ht="21" customHeight="1" x14ac:dyDescent="0.2">
      <c r="A44" s="61"/>
      <c r="B44" s="310" t="s">
        <v>79</v>
      </c>
      <c r="C44" s="310"/>
      <c r="D44" s="202" t="s">
        <v>34</v>
      </c>
      <c r="E44" s="78">
        <f>E7*2</f>
        <v>6</v>
      </c>
      <c r="F44" s="109"/>
      <c r="G44" s="98">
        <f>E44*F44</f>
        <v>0</v>
      </c>
    </row>
    <row r="45" spans="1:9" s="1" customFormat="1" ht="21" customHeight="1" x14ac:dyDescent="0.2">
      <c r="A45" s="61"/>
      <c r="B45" s="310" t="s">
        <v>53</v>
      </c>
      <c r="C45" s="310"/>
      <c r="D45" s="202"/>
      <c r="E45" s="78"/>
      <c r="F45" s="109"/>
      <c r="G45" s="98">
        <f>(G43+G44)*0.01</f>
        <v>0</v>
      </c>
    </row>
    <row r="46" spans="1:9" s="1" customFormat="1" ht="21" customHeight="1" x14ac:dyDescent="0.2">
      <c r="A46" s="61"/>
      <c r="B46" s="310" t="s">
        <v>52</v>
      </c>
      <c r="C46" s="310"/>
      <c r="D46" s="202"/>
      <c r="E46" s="78"/>
      <c r="F46" s="109"/>
      <c r="G46" s="98">
        <f>(G43+G44+G45)*0.03</f>
        <v>0</v>
      </c>
    </row>
    <row r="47" spans="1:9" s="1" customFormat="1" ht="21" customHeight="1" x14ac:dyDescent="0.2">
      <c r="A47" s="61">
        <v>7</v>
      </c>
      <c r="B47" s="310" t="s">
        <v>92</v>
      </c>
      <c r="C47" s="310"/>
      <c r="D47" s="202" t="s">
        <v>18</v>
      </c>
      <c r="E47" s="78">
        <v>0</v>
      </c>
      <c r="F47" s="109"/>
      <c r="G47" s="98">
        <f>E47*F47</f>
        <v>0</v>
      </c>
    </row>
    <row r="48" spans="1:9" s="1" customFormat="1" ht="21" customHeight="1" thickBot="1" x14ac:dyDescent="0.25">
      <c r="A48" s="308" t="s">
        <v>101</v>
      </c>
      <c r="B48" s="309"/>
      <c r="C48" s="309"/>
      <c r="D48" s="309"/>
      <c r="E48" s="309"/>
      <c r="F48" s="309"/>
      <c r="G48" s="74">
        <f>SUM(G32:G47)</f>
        <v>0</v>
      </c>
      <c r="I48" s="5"/>
    </row>
    <row r="49" spans="1:7" s="1" customFormat="1" ht="15" x14ac:dyDescent="0.2">
      <c r="A49" s="70"/>
      <c r="B49" s="70"/>
      <c r="C49" s="70"/>
      <c r="D49" s="70"/>
      <c r="E49" s="105"/>
      <c r="F49" s="105"/>
      <c r="G49" s="95"/>
    </row>
    <row r="50" spans="1:7" s="9" customFormat="1" ht="15.75" x14ac:dyDescent="0.2">
      <c r="A50" s="70"/>
      <c r="B50" s="70"/>
      <c r="C50" s="206" t="s">
        <v>80</v>
      </c>
      <c r="D50" s="71"/>
      <c r="E50" s="106"/>
      <c r="F50" s="106"/>
      <c r="G50" s="72">
        <f>G20+G29+G48</f>
        <v>0</v>
      </c>
    </row>
    <row r="51" spans="1:7" s="1" customFormat="1" x14ac:dyDescent="0.2">
      <c r="E51" s="2"/>
      <c r="F51" s="2"/>
      <c r="G51" s="15"/>
    </row>
    <row r="52" spans="1:7" s="1" customFormat="1" x14ac:dyDescent="0.2">
      <c r="E52" s="2"/>
      <c r="F52" s="2"/>
      <c r="G52" s="15"/>
    </row>
    <row r="53" spans="1:7" s="4" customFormat="1" x14ac:dyDescent="0.2">
      <c r="G53" s="101"/>
    </row>
    <row r="54" spans="1:7" s="2" customFormat="1" x14ac:dyDescent="0.2">
      <c r="G54" s="102"/>
    </row>
    <row r="55" spans="1:7" s="1" customFormat="1" x14ac:dyDescent="0.2">
      <c r="E55" s="2"/>
      <c r="F55" s="2"/>
      <c r="G55" s="15"/>
    </row>
    <row r="56" spans="1:7" s="1" customFormat="1" x14ac:dyDescent="0.2">
      <c r="E56" s="2"/>
      <c r="F56" s="2"/>
      <c r="G56" s="15"/>
    </row>
    <row r="57" spans="1:7" s="1" customFormat="1" x14ac:dyDescent="0.2">
      <c r="E57" s="2"/>
      <c r="F57" s="2"/>
      <c r="G57" s="15"/>
    </row>
    <row r="58" spans="1:7" s="1" customFormat="1" x14ac:dyDescent="0.2">
      <c r="E58" s="2"/>
      <c r="F58" s="2"/>
      <c r="G58" s="15"/>
    </row>
    <row r="59" spans="1:7" s="1" customFormat="1" x14ac:dyDescent="0.2">
      <c r="E59" s="2"/>
      <c r="F59" s="2"/>
      <c r="G59" s="15"/>
    </row>
    <row r="60" spans="1:7" s="1" customFormat="1" x14ac:dyDescent="0.2">
      <c r="E60" s="2"/>
      <c r="F60" s="2"/>
      <c r="G60" s="15"/>
    </row>
    <row r="61" spans="1:7" s="2" customFormat="1" x14ac:dyDescent="0.2">
      <c r="G61" s="102"/>
    </row>
    <row r="62" spans="1:7" s="1" customFormat="1" x14ac:dyDescent="0.2">
      <c r="E62" s="2"/>
      <c r="F62" s="2"/>
      <c r="G62" s="15"/>
    </row>
    <row r="63" spans="1:7" s="1" customFormat="1" x14ac:dyDescent="0.2">
      <c r="E63" s="2"/>
      <c r="F63" s="2"/>
      <c r="G63" s="15"/>
    </row>
    <row r="64" spans="1:7" s="1" customFormat="1" x14ac:dyDescent="0.2">
      <c r="E64" s="2"/>
      <c r="F64" s="2"/>
      <c r="G64" s="15"/>
    </row>
    <row r="65" spans="5:7" s="1" customFormat="1" x14ac:dyDescent="0.2">
      <c r="E65" s="2"/>
      <c r="F65" s="2"/>
      <c r="G65" s="15"/>
    </row>
    <row r="66" spans="5:7" s="1" customFormat="1" x14ac:dyDescent="0.2">
      <c r="E66" s="2"/>
      <c r="F66" s="2"/>
      <c r="G66" s="15"/>
    </row>
    <row r="67" spans="5:7" s="1" customFormat="1" x14ac:dyDescent="0.2">
      <c r="E67" s="2"/>
      <c r="F67" s="2"/>
      <c r="G67" s="15"/>
    </row>
    <row r="68" spans="5:7" s="1" customFormat="1" x14ac:dyDescent="0.2">
      <c r="E68" s="2"/>
      <c r="F68" s="2"/>
      <c r="G68" s="15"/>
    </row>
    <row r="69" spans="5:7" s="1" customFormat="1" x14ac:dyDescent="0.2">
      <c r="E69" s="2"/>
      <c r="F69" s="2"/>
      <c r="G69" s="15"/>
    </row>
    <row r="70" spans="5:7" s="1" customFormat="1" x14ac:dyDescent="0.2">
      <c r="E70" s="2"/>
      <c r="F70" s="2"/>
      <c r="G70" s="15"/>
    </row>
    <row r="71" spans="5:7" s="1" customFormat="1" x14ac:dyDescent="0.2">
      <c r="E71" s="2"/>
      <c r="F71" s="2"/>
      <c r="G71" s="15"/>
    </row>
    <row r="72" spans="5:7" s="2" customFormat="1" x14ac:dyDescent="0.2">
      <c r="G72" s="102"/>
    </row>
    <row r="73" spans="5:7" s="1" customFormat="1" x14ac:dyDescent="0.2">
      <c r="E73" s="2"/>
      <c r="F73" s="2"/>
      <c r="G73" s="15"/>
    </row>
    <row r="74" spans="5:7" s="1" customFormat="1" x14ac:dyDescent="0.2">
      <c r="E74" s="2"/>
      <c r="F74" s="2"/>
      <c r="G74" s="15"/>
    </row>
    <row r="75" spans="5:7" s="1" customFormat="1" x14ac:dyDescent="0.2">
      <c r="E75" s="2"/>
      <c r="F75" s="2"/>
      <c r="G75" s="15"/>
    </row>
    <row r="76" spans="5:7" s="1" customFormat="1" x14ac:dyDescent="0.2">
      <c r="E76" s="2"/>
      <c r="F76" s="2"/>
      <c r="G76" s="15"/>
    </row>
    <row r="77" spans="5:7" s="1" customFormat="1" x14ac:dyDescent="0.2">
      <c r="E77" s="2"/>
      <c r="F77" s="2"/>
      <c r="G77" s="15"/>
    </row>
    <row r="78" spans="5:7" s="1" customFormat="1" x14ac:dyDescent="0.2">
      <c r="E78" s="2"/>
      <c r="F78" s="2"/>
      <c r="G78" s="15"/>
    </row>
    <row r="79" spans="5:7" s="1" customFormat="1" x14ac:dyDescent="0.2">
      <c r="E79" s="2"/>
      <c r="F79" s="2"/>
      <c r="G79" s="15"/>
    </row>
    <row r="80" spans="5:7" s="2" customFormat="1" x14ac:dyDescent="0.2">
      <c r="G80" s="102"/>
    </row>
    <row r="81" spans="5:7" s="2" customFormat="1" x14ac:dyDescent="0.2">
      <c r="G81" s="102"/>
    </row>
    <row r="82" spans="5:7" s="1" customFormat="1" x14ac:dyDescent="0.2">
      <c r="E82" s="2"/>
      <c r="F82" s="2"/>
      <c r="G82" s="15"/>
    </row>
    <row r="83" spans="5:7" s="1" customFormat="1" x14ac:dyDescent="0.2">
      <c r="E83" s="2"/>
      <c r="F83" s="2"/>
      <c r="G83" s="15"/>
    </row>
    <row r="84" spans="5:7" s="1" customFormat="1" x14ac:dyDescent="0.2">
      <c r="E84" s="2"/>
      <c r="F84" s="2"/>
      <c r="G84" s="15"/>
    </row>
    <row r="85" spans="5:7" s="1" customFormat="1" x14ac:dyDescent="0.2">
      <c r="E85" s="2"/>
      <c r="F85" s="2"/>
      <c r="G85" s="15"/>
    </row>
    <row r="86" spans="5:7" s="1" customFormat="1" x14ac:dyDescent="0.2">
      <c r="E86" s="2"/>
      <c r="F86" s="2"/>
      <c r="G86" s="15"/>
    </row>
    <row r="87" spans="5:7" s="1" customFormat="1" x14ac:dyDescent="0.2">
      <c r="E87" s="2"/>
      <c r="F87" s="2"/>
      <c r="G87" s="15"/>
    </row>
    <row r="88" spans="5:7" s="1" customFormat="1" x14ac:dyDescent="0.2">
      <c r="E88" s="2"/>
      <c r="F88" s="2"/>
      <c r="G88" s="15"/>
    </row>
    <row r="89" spans="5:7" s="1" customFormat="1" x14ac:dyDescent="0.2">
      <c r="E89" s="2"/>
      <c r="F89" s="2"/>
      <c r="G89" s="15"/>
    </row>
    <row r="90" spans="5:7" s="1" customFormat="1" x14ac:dyDescent="0.2">
      <c r="E90" s="2"/>
      <c r="F90" s="2"/>
      <c r="G90" s="15"/>
    </row>
    <row r="91" spans="5:7" s="1" customFormat="1" x14ac:dyDescent="0.2">
      <c r="E91" s="2"/>
      <c r="F91" s="2"/>
      <c r="G91" s="15"/>
    </row>
    <row r="92" spans="5:7" s="1" customFormat="1" x14ac:dyDescent="0.2">
      <c r="E92" s="2"/>
      <c r="F92" s="2"/>
      <c r="G92" s="15"/>
    </row>
    <row r="93" spans="5:7" s="1" customFormat="1" x14ac:dyDescent="0.2">
      <c r="E93" s="2"/>
      <c r="F93" s="2"/>
      <c r="G93" s="15"/>
    </row>
    <row r="95" spans="5:7" s="178" customFormat="1" x14ac:dyDescent="0.2">
      <c r="E95" s="175"/>
      <c r="F95" s="175"/>
      <c r="G95" s="219"/>
    </row>
    <row r="119" spans="5:7" s="2" customFormat="1" x14ac:dyDescent="0.2">
      <c r="G119" s="102"/>
    </row>
    <row r="120" spans="5:7" s="2" customFormat="1" x14ac:dyDescent="0.2">
      <c r="G120" s="102"/>
    </row>
    <row r="121" spans="5:7" s="2" customFormat="1" x14ac:dyDescent="0.2">
      <c r="G121" s="102"/>
    </row>
    <row r="122" spans="5:7" s="1" customFormat="1" x14ac:dyDescent="0.2">
      <c r="E122" s="2"/>
      <c r="F122" s="2"/>
      <c r="G122" s="15"/>
    </row>
    <row r="123" spans="5:7" s="1" customFormat="1" x14ac:dyDescent="0.2">
      <c r="E123" s="2"/>
      <c r="F123" s="2"/>
      <c r="G123" s="15"/>
    </row>
    <row r="124" spans="5:7" s="1" customFormat="1" x14ac:dyDescent="0.2">
      <c r="E124" s="2"/>
      <c r="F124" s="2"/>
      <c r="G124" s="15"/>
    </row>
    <row r="125" spans="5:7" s="1" customFormat="1" x14ac:dyDescent="0.2">
      <c r="E125" s="2"/>
      <c r="F125" s="2"/>
      <c r="G125" s="15"/>
    </row>
    <row r="126" spans="5:7" s="1" customFormat="1" x14ac:dyDescent="0.2">
      <c r="E126" s="2"/>
      <c r="F126" s="2"/>
      <c r="G126" s="15"/>
    </row>
    <row r="127" spans="5:7" s="1" customFormat="1" x14ac:dyDescent="0.2">
      <c r="E127" s="2"/>
      <c r="F127" s="2"/>
      <c r="G127" s="15"/>
    </row>
    <row r="128" spans="5:7" s="1" customFormat="1" x14ac:dyDescent="0.2">
      <c r="E128" s="2"/>
      <c r="F128" s="2"/>
      <c r="G128" s="15"/>
    </row>
    <row r="129" spans="5:7" s="1" customFormat="1" x14ac:dyDescent="0.2">
      <c r="E129" s="2"/>
      <c r="F129" s="2"/>
      <c r="G129" s="15"/>
    </row>
    <row r="130" spans="5:7" s="1" customFormat="1" x14ac:dyDescent="0.2">
      <c r="E130" s="2"/>
      <c r="F130" s="2"/>
      <c r="G130" s="15"/>
    </row>
    <row r="131" spans="5:7" s="1" customFormat="1" x14ac:dyDescent="0.2">
      <c r="E131" s="2"/>
      <c r="F131" s="2"/>
      <c r="G131" s="15"/>
    </row>
    <row r="132" spans="5:7" s="1" customFormat="1" x14ac:dyDescent="0.2">
      <c r="E132" s="2"/>
      <c r="F132" s="2"/>
      <c r="G132" s="15"/>
    </row>
    <row r="133" spans="5:7" s="1" customFormat="1" x14ac:dyDescent="0.2">
      <c r="E133" s="2"/>
      <c r="F133" s="2"/>
      <c r="G133" s="15"/>
    </row>
    <row r="134" spans="5:7" s="1" customFormat="1" x14ac:dyDescent="0.2">
      <c r="E134" s="2"/>
      <c r="F134" s="2"/>
      <c r="G134" s="15"/>
    </row>
    <row r="135" spans="5:7" s="1" customFormat="1" x14ac:dyDescent="0.2">
      <c r="E135" s="2"/>
      <c r="F135" s="2"/>
      <c r="G135" s="15"/>
    </row>
    <row r="136" spans="5:7" s="1" customFormat="1" x14ac:dyDescent="0.2">
      <c r="E136" s="2"/>
      <c r="F136" s="2"/>
      <c r="G136" s="15"/>
    </row>
    <row r="137" spans="5:7" s="1" customFormat="1" x14ac:dyDescent="0.2">
      <c r="E137" s="2"/>
      <c r="F137" s="2"/>
      <c r="G137" s="15"/>
    </row>
    <row r="138" spans="5:7" s="1" customFormat="1" x14ac:dyDescent="0.2">
      <c r="E138" s="2"/>
      <c r="F138" s="2"/>
      <c r="G138" s="15"/>
    </row>
    <row r="139" spans="5:7" s="1" customFormat="1" x14ac:dyDescent="0.2">
      <c r="E139" s="2"/>
      <c r="F139" s="2"/>
      <c r="G139" s="15"/>
    </row>
    <row r="153" spans="5:7" s="1" customFormat="1" x14ac:dyDescent="0.2">
      <c r="E153" s="2"/>
      <c r="F153" s="2"/>
      <c r="G153" s="15"/>
    </row>
    <row r="154" spans="5:7" s="1" customFormat="1" x14ac:dyDescent="0.2">
      <c r="E154" s="2"/>
      <c r="F154" s="2"/>
      <c r="G154" s="15"/>
    </row>
    <row r="155" spans="5:7" s="1" customFormat="1" x14ac:dyDescent="0.2">
      <c r="E155" s="2"/>
      <c r="F155" s="2"/>
      <c r="G155" s="15"/>
    </row>
    <row r="156" spans="5:7" s="1" customFormat="1" x14ac:dyDescent="0.2">
      <c r="E156" s="2"/>
      <c r="F156" s="2"/>
      <c r="G156" s="15"/>
    </row>
    <row r="157" spans="5:7" s="1" customFormat="1" x14ac:dyDescent="0.2">
      <c r="E157" s="2"/>
      <c r="F157" s="2"/>
      <c r="G157" s="15"/>
    </row>
    <row r="158" spans="5:7" s="1" customFormat="1" x14ac:dyDescent="0.2">
      <c r="E158" s="2"/>
      <c r="F158" s="2"/>
      <c r="G158" s="15"/>
    </row>
    <row r="159" spans="5:7" s="1" customFormat="1" x14ac:dyDescent="0.2">
      <c r="E159" s="2"/>
      <c r="F159" s="2"/>
      <c r="G159" s="15"/>
    </row>
    <row r="160" spans="5:7" s="2" customFormat="1" x14ac:dyDescent="0.2">
      <c r="G160" s="102"/>
    </row>
    <row r="161" spans="5:7" s="1" customFormat="1" x14ac:dyDescent="0.2">
      <c r="E161" s="2"/>
      <c r="F161" s="2"/>
      <c r="G161" s="15"/>
    </row>
    <row r="162" spans="5:7" s="1" customFormat="1" x14ac:dyDescent="0.2">
      <c r="E162" s="2"/>
      <c r="F162" s="2"/>
      <c r="G162" s="15"/>
    </row>
    <row r="163" spans="5:7" s="1" customFormat="1" x14ac:dyDescent="0.2">
      <c r="E163" s="2"/>
      <c r="F163" s="2"/>
      <c r="G163" s="15"/>
    </row>
    <row r="164" spans="5:7" s="1" customFormat="1" x14ac:dyDescent="0.2">
      <c r="E164" s="2"/>
      <c r="F164" s="2"/>
      <c r="G164" s="15"/>
    </row>
    <row r="165" spans="5:7" s="1" customFormat="1" x14ac:dyDescent="0.2">
      <c r="E165" s="2"/>
      <c r="F165" s="2"/>
      <c r="G165" s="15"/>
    </row>
    <row r="166" spans="5:7" s="1" customFormat="1" x14ac:dyDescent="0.2">
      <c r="E166" s="2"/>
      <c r="F166" s="2"/>
      <c r="G166" s="15"/>
    </row>
    <row r="167" spans="5:7" s="1" customFormat="1" x14ac:dyDescent="0.2">
      <c r="E167" s="2"/>
      <c r="F167" s="2"/>
      <c r="G167" s="15"/>
    </row>
    <row r="168" spans="5:7" s="1" customFormat="1" x14ac:dyDescent="0.2">
      <c r="E168" s="2"/>
      <c r="F168" s="2"/>
      <c r="G168" s="15"/>
    </row>
    <row r="169" spans="5:7" s="1" customFormat="1" x14ac:dyDescent="0.2">
      <c r="E169" s="2"/>
      <c r="F169" s="2"/>
      <c r="G169" s="15"/>
    </row>
    <row r="170" spans="5:7" s="1" customFormat="1" x14ac:dyDescent="0.2">
      <c r="E170" s="2"/>
      <c r="F170" s="2"/>
      <c r="G170" s="15"/>
    </row>
    <row r="171" spans="5:7" s="1" customFormat="1" x14ac:dyDescent="0.2">
      <c r="E171" s="2"/>
      <c r="F171" s="2"/>
      <c r="G171" s="15"/>
    </row>
    <row r="173" spans="5:7" s="10" customFormat="1" x14ac:dyDescent="0.2">
      <c r="E173" s="107"/>
      <c r="F173" s="107"/>
      <c r="G173" s="103"/>
    </row>
  </sheetData>
  <mergeCells count="24">
    <mergeCell ref="A1:G1"/>
    <mergeCell ref="A3:G3"/>
    <mergeCell ref="B32:C32"/>
    <mergeCell ref="B33:C33"/>
    <mergeCell ref="B34:C34"/>
    <mergeCell ref="B31:C31"/>
    <mergeCell ref="A20:F20"/>
    <mergeCell ref="A22:G22"/>
    <mergeCell ref="A29:F29"/>
    <mergeCell ref="A30:G30"/>
    <mergeCell ref="B35:C35"/>
    <mergeCell ref="B36:C36"/>
    <mergeCell ref="B37:C37"/>
    <mergeCell ref="B38:C38"/>
    <mergeCell ref="B39:C39"/>
    <mergeCell ref="B40:C40"/>
    <mergeCell ref="B41:C41"/>
    <mergeCell ref="B47:C47"/>
    <mergeCell ref="A48:F48"/>
    <mergeCell ref="B42:C42"/>
    <mergeCell ref="B43:C43"/>
    <mergeCell ref="B44:C44"/>
    <mergeCell ref="B45:C45"/>
    <mergeCell ref="B46:C46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87"/>
  <sheetViews>
    <sheetView tabSelected="1" zoomScaleNormal="100" workbookViewId="0">
      <selection activeCell="C16" sqref="C16"/>
    </sheetView>
  </sheetViews>
  <sheetFormatPr defaultRowHeight="15" x14ac:dyDescent="0.2"/>
  <cols>
    <col min="1" max="1" width="8.28515625" customWidth="1"/>
    <col min="2" max="2" width="23.28515625" customWidth="1"/>
    <col min="3" max="3" width="51.85546875" customWidth="1"/>
    <col min="4" max="4" width="6.28515625" customWidth="1"/>
    <col min="5" max="5" width="9.85546875" customWidth="1"/>
    <col min="6" max="6" width="19.42578125" customWidth="1"/>
    <col min="7" max="7" width="17.7109375" style="12" customWidth="1"/>
    <col min="8" max="8" width="21.42578125" style="215" customWidth="1"/>
    <col min="9" max="9" width="86.7109375" style="83" customWidth="1"/>
    <col min="10" max="10" width="7.5703125" style="83" customWidth="1"/>
    <col min="11" max="11" width="23.7109375" style="83" customWidth="1"/>
    <col min="12" max="12" width="9.140625" style="83"/>
  </cols>
  <sheetData>
    <row r="1" spans="1:17" ht="33" customHeight="1" thickBot="1" x14ac:dyDescent="0.3">
      <c r="A1" s="333" t="s">
        <v>261</v>
      </c>
      <c r="B1" s="334"/>
      <c r="C1" s="334"/>
      <c r="D1" s="334"/>
      <c r="E1" s="334"/>
      <c r="F1" s="335"/>
      <c r="G1" s="144"/>
    </row>
    <row r="2" spans="1:17" ht="21" customHeight="1" x14ac:dyDescent="0.2">
      <c r="A2" s="136"/>
      <c r="B2" s="131"/>
      <c r="C2" s="131"/>
      <c r="D2" s="131"/>
      <c r="E2" s="131"/>
      <c r="F2" s="137"/>
      <c r="G2" s="134"/>
    </row>
    <row r="3" spans="1:17" ht="21" customHeight="1" x14ac:dyDescent="0.2">
      <c r="A3" s="138" t="s">
        <v>2</v>
      </c>
      <c r="B3" s="336" t="s">
        <v>41</v>
      </c>
      <c r="C3" s="336"/>
      <c r="D3" s="211" t="s">
        <v>5</v>
      </c>
      <c r="E3" s="211" t="s">
        <v>6</v>
      </c>
      <c r="F3" s="139" t="s">
        <v>82</v>
      </c>
      <c r="G3" s="189"/>
      <c r="I3" s="112"/>
      <c r="J3" s="112"/>
      <c r="K3" s="112"/>
      <c r="L3" s="112"/>
    </row>
    <row r="4" spans="1:17" ht="21" customHeight="1" x14ac:dyDescent="0.2">
      <c r="A4" s="140">
        <v>3</v>
      </c>
      <c r="B4" s="337" t="s">
        <v>94</v>
      </c>
      <c r="C4" s="337"/>
      <c r="D4" s="141" t="s">
        <v>102</v>
      </c>
      <c r="E4" s="142">
        <f>Trvalky_intenzivní!E6</f>
        <v>74</v>
      </c>
      <c r="F4" s="143"/>
      <c r="G4" s="216"/>
      <c r="I4" s="112"/>
      <c r="J4" s="112"/>
      <c r="K4" s="112"/>
      <c r="L4" s="112"/>
    </row>
    <row r="5" spans="1:17" ht="21" customHeight="1" x14ac:dyDescent="0.2">
      <c r="A5" s="140">
        <v>4</v>
      </c>
      <c r="B5" s="332" t="s">
        <v>81</v>
      </c>
      <c r="C5" s="332"/>
      <c r="D5" s="141" t="s">
        <v>102</v>
      </c>
      <c r="E5" s="141">
        <f>Výsadba_keře!E2</f>
        <v>72</v>
      </c>
      <c r="F5" s="143"/>
      <c r="G5" s="216"/>
      <c r="I5" s="112"/>
      <c r="J5" s="112"/>
      <c r="K5" s="112"/>
      <c r="L5" s="112"/>
    </row>
    <row r="6" spans="1:17" ht="21" customHeight="1" x14ac:dyDescent="0.2">
      <c r="A6" s="140">
        <v>5</v>
      </c>
      <c r="B6" s="332" t="s">
        <v>124</v>
      </c>
      <c r="C6" s="332"/>
      <c r="D6" s="141" t="s">
        <v>0</v>
      </c>
      <c r="E6" s="141">
        <f>'Listnáč Pyr'!E23</f>
        <v>3</v>
      </c>
      <c r="F6" s="133"/>
      <c r="G6" s="216"/>
      <c r="I6" s="112"/>
      <c r="J6" s="112"/>
      <c r="K6" s="112"/>
      <c r="L6" s="112"/>
    </row>
    <row r="7" spans="1:17" ht="21" customHeight="1" x14ac:dyDescent="0.2">
      <c r="A7" s="140">
        <v>10</v>
      </c>
      <c r="B7" s="332" t="s">
        <v>162</v>
      </c>
      <c r="C7" s="332"/>
      <c r="D7" s="141" t="s">
        <v>0</v>
      </c>
      <c r="E7" s="141">
        <v>3</v>
      </c>
      <c r="F7" s="133"/>
      <c r="G7" s="216"/>
    </row>
    <row r="8" spans="1:17" ht="21" customHeight="1" x14ac:dyDescent="0.2">
      <c r="A8" s="144"/>
      <c r="B8" s="145"/>
      <c r="C8" s="146"/>
      <c r="D8" s="144"/>
      <c r="E8" s="147"/>
      <c r="F8" s="148"/>
      <c r="G8" s="148"/>
    </row>
    <row r="9" spans="1:17" ht="21" customHeight="1" x14ac:dyDescent="0.25">
      <c r="A9" s="144"/>
      <c r="B9" s="331" t="s">
        <v>98</v>
      </c>
      <c r="C9" s="331"/>
      <c r="D9" s="331"/>
      <c r="E9" s="146"/>
      <c r="F9" s="135">
        <f>SUM(F4:F7)</f>
        <v>0</v>
      </c>
      <c r="G9" s="135"/>
    </row>
    <row r="10" spans="1:17" ht="21" customHeight="1" x14ac:dyDescent="0.2">
      <c r="A10" s="144"/>
      <c r="B10" s="149" t="s">
        <v>99</v>
      </c>
      <c r="C10" s="146"/>
      <c r="D10" s="146"/>
      <c r="E10" s="146"/>
      <c r="F10" s="148">
        <f>PRODUCT(F9,0.21)</f>
        <v>0</v>
      </c>
      <c r="G10" s="148"/>
    </row>
    <row r="11" spans="1:17" ht="21" customHeight="1" x14ac:dyDescent="0.25">
      <c r="A11" s="144"/>
      <c r="B11" s="330" t="s">
        <v>107</v>
      </c>
      <c r="C11" s="330"/>
      <c r="D11" s="150"/>
      <c r="E11" s="150"/>
      <c r="F11" s="151">
        <f>SUM(F9:F10)</f>
        <v>0</v>
      </c>
      <c r="G11" s="151"/>
      <c r="Q11" s="11"/>
    </row>
    <row r="12" spans="1:17" ht="21" customHeight="1" x14ac:dyDescent="0.25">
      <c r="A12" s="144"/>
      <c r="B12" s="244"/>
      <c r="C12" s="244"/>
      <c r="D12" s="150"/>
      <c r="E12" s="150"/>
      <c r="F12" s="151"/>
      <c r="G12" s="151"/>
      <c r="Q12" s="11"/>
    </row>
    <row r="13" spans="1:17" ht="21" customHeight="1" x14ac:dyDescent="0.25">
      <c r="A13" s="144"/>
      <c r="B13" s="244"/>
      <c r="C13" s="244"/>
      <c r="D13" s="150"/>
      <c r="E13" s="150"/>
      <c r="F13" s="151"/>
      <c r="G13" s="151"/>
      <c r="Q13" s="11"/>
    </row>
    <row r="14" spans="1:17" ht="21" customHeight="1" x14ac:dyDescent="0.2">
      <c r="A14" s="144"/>
      <c r="B14" s="149"/>
      <c r="C14" s="149"/>
      <c r="D14" s="146"/>
      <c r="E14" s="146"/>
      <c r="F14" s="148"/>
      <c r="G14" s="148"/>
      <c r="Q14" s="11"/>
    </row>
    <row r="16" spans="1:17" ht="12.75" x14ac:dyDescent="0.2">
      <c r="D16" s="83"/>
      <c r="F16" s="82"/>
      <c r="G16" s="14"/>
      <c r="H16" s="12"/>
      <c r="I16"/>
      <c r="J16"/>
      <c r="K16"/>
      <c r="L16"/>
    </row>
    <row r="17" ht="21" customHeight="1" x14ac:dyDescent="0.2"/>
    <row r="18" ht="21" customHeight="1" x14ac:dyDescent="0.2"/>
    <row r="19" ht="21" customHeight="1" x14ac:dyDescent="0.2"/>
    <row r="20" ht="21" customHeight="1" x14ac:dyDescent="0.2"/>
    <row r="21" ht="21" customHeight="1" x14ac:dyDescent="0.2"/>
    <row r="22" ht="21" customHeight="1" x14ac:dyDescent="0.2"/>
    <row r="23" ht="21" customHeight="1" x14ac:dyDescent="0.2"/>
    <row r="24" ht="21" customHeight="1" x14ac:dyDescent="0.2"/>
    <row r="25" ht="21" customHeight="1" x14ac:dyDescent="0.2"/>
    <row r="26" ht="21" customHeight="1" x14ac:dyDescent="0.2"/>
    <row r="27" ht="21" customHeight="1" x14ac:dyDescent="0.2"/>
    <row r="28" ht="21" customHeight="1" x14ac:dyDescent="0.2"/>
    <row r="29" ht="21" customHeight="1" x14ac:dyDescent="0.2"/>
    <row r="30" ht="21" customHeight="1" x14ac:dyDescent="0.2"/>
    <row r="31" ht="21" customHeight="1" x14ac:dyDescent="0.2"/>
    <row r="32" ht="21" customHeight="1" x14ac:dyDescent="0.2"/>
    <row r="33" ht="21" customHeight="1" x14ac:dyDescent="0.2"/>
    <row r="34" ht="21" customHeight="1" x14ac:dyDescent="0.2"/>
    <row r="35" ht="21" customHeight="1" x14ac:dyDescent="0.2"/>
    <row r="36" ht="21" customHeight="1" x14ac:dyDescent="0.2"/>
    <row r="37" ht="21" customHeight="1" x14ac:dyDescent="0.2"/>
    <row r="38" ht="21" customHeight="1" x14ac:dyDescent="0.2"/>
    <row r="39" ht="21" customHeight="1" x14ac:dyDescent="0.2"/>
    <row r="40" ht="21" customHeight="1" x14ac:dyDescent="0.2"/>
    <row r="41" ht="21" customHeight="1" x14ac:dyDescent="0.2"/>
    <row r="42" ht="21" customHeight="1" x14ac:dyDescent="0.2"/>
    <row r="43" ht="21" customHeight="1" x14ac:dyDescent="0.25"/>
    <row r="44" ht="21" customHeight="1" x14ac:dyDescent="0.2"/>
    <row r="45" ht="21" customHeight="1" x14ac:dyDescent="0.2"/>
    <row r="46" ht="21" customHeight="1" x14ac:dyDescent="0.2"/>
    <row r="47" ht="21" customHeight="1" x14ac:dyDescent="0.2"/>
    <row r="48" ht="21" customHeight="1" x14ac:dyDescent="0.2"/>
    <row r="49" ht="21" customHeight="1" x14ac:dyDescent="0.2"/>
    <row r="50" ht="21" customHeight="1" x14ac:dyDescent="0.2"/>
    <row r="51" ht="21" customHeight="1" x14ac:dyDescent="0.2"/>
    <row r="52" ht="21" customHeight="1" x14ac:dyDescent="0.2"/>
    <row r="53" ht="21" customHeight="1" x14ac:dyDescent="0.2"/>
    <row r="54" ht="21" customHeight="1" x14ac:dyDescent="0.2"/>
    <row r="55" ht="21" customHeight="1" x14ac:dyDescent="0.2"/>
    <row r="56" ht="21" customHeight="1" x14ac:dyDescent="0.2"/>
    <row r="57" ht="21" customHeight="1" x14ac:dyDescent="0.2"/>
    <row r="58" ht="21" customHeight="1" x14ac:dyDescent="0.2"/>
    <row r="59" ht="21" customHeight="1" x14ac:dyDescent="0.2"/>
    <row r="60" ht="21" customHeight="1" x14ac:dyDescent="0.2"/>
    <row r="61" ht="21" customHeight="1" x14ac:dyDescent="0.2"/>
    <row r="62" ht="21" customHeight="1" x14ac:dyDescent="0.2"/>
    <row r="63" ht="21" customHeight="1" x14ac:dyDescent="0.2"/>
    <row r="64" ht="21" customHeight="1" x14ac:dyDescent="0.2"/>
    <row r="65" ht="21" customHeight="1" x14ac:dyDescent="0.2"/>
    <row r="66" ht="21" customHeight="1" x14ac:dyDescent="0.2"/>
    <row r="67" ht="21" customHeight="1" x14ac:dyDescent="0.2"/>
    <row r="68" ht="21" customHeight="1" x14ac:dyDescent="0.2"/>
    <row r="69" ht="21" customHeight="1" x14ac:dyDescent="0.2"/>
    <row r="70" ht="21" customHeight="1" x14ac:dyDescent="0.2"/>
    <row r="71" ht="21" customHeight="1" x14ac:dyDescent="0.2"/>
    <row r="72" ht="21" customHeight="1" x14ac:dyDescent="0.2"/>
    <row r="73" ht="21" customHeight="1" x14ac:dyDescent="0.2"/>
    <row r="74" ht="21" customHeight="1" x14ac:dyDescent="0.2"/>
    <row r="75" ht="21" customHeight="1" x14ac:dyDescent="0.2"/>
    <row r="76" ht="21" customHeight="1" x14ac:dyDescent="0.2"/>
    <row r="77" ht="21" customHeight="1" x14ac:dyDescent="0.2"/>
    <row r="78" ht="21" customHeight="1" x14ac:dyDescent="0.2"/>
    <row r="79" ht="21" customHeight="1" x14ac:dyDescent="0.2"/>
    <row r="80" ht="21" customHeight="1" x14ac:dyDescent="0.2"/>
    <row r="81" ht="21" customHeight="1" x14ac:dyDescent="0.2"/>
    <row r="82" ht="21" customHeight="1" x14ac:dyDescent="0.2"/>
    <row r="83" ht="21" customHeight="1" x14ac:dyDescent="0.2"/>
    <row r="84" ht="21" customHeight="1" x14ac:dyDescent="0.2"/>
    <row r="85" ht="21" customHeight="1" x14ac:dyDescent="0.2"/>
    <row r="86" ht="21" customHeight="1" x14ac:dyDescent="0.2"/>
    <row r="87" ht="21" customHeight="1" x14ac:dyDescent="0.2"/>
  </sheetData>
  <mergeCells count="8">
    <mergeCell ref="B9:D9"/>
    <mergeCell ref="B7:C7"/>
    <mergeCell ref="A1:F1"/>
    <mergeCell ref="B3:C3"/>
    <mergeCell ref="B6:C6"/>
    <mergeCell ref="B5:C5"/>
    <mergeCell ref="B4:C4"/>
    <mergeCell ref="B11:C11"/>
  </mergeCells>
  <phoneticPr fontId="6" type="noConversion"/>
  <pageMargins left="0.78740157499999996" right="0.78740157499999996" top="0.984251969" bottom="0.984251969" header="0.4921259845" footer="0.4921259845"/>
  <pageSetup paperSize="9" scale="75" fitToHeight="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Trvalky_intenzivní</vt:lpstr>
      <vt:lpstr>Výsadba_keře</vt:lpstr>
      <vt:lpstr>Listnáč Pyr</vt:lpstr>
      <vt:lpstr>Vysokokmen soliter</vt:lpstr>
      <vt:lpstr>Celková_rekapitulace_</vt:lpstr>
    </vt:vector>
  </TitlesOfParts>
  <Company>Martinek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 Martinek</dc:creator>
  <cp:lastModifiedBy>Ing. Hana Malá</cp:lastModifiedBy>
  <cp:lastPrinted>2015-03-19T12:43:24Z</cp:lastPrinted>
  <dcterms:created xsi:type="dcterms:W3CDTF">2005-10-05T11:32:44Z</dcterms:created>
  <dcterms:modified xsi:type="dcterms:W3CDTF">2020-10-07T08:01:06Z</dcterms:modified>
</cp:coreProperties>
</file>